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Расчет НМЦ 908" sheetId="53" r:id="rId1"/>
    <sheet name="Обоснование в excel " sheetId="49" r:id="rId2"/>
    <sheet name="Приложение_1" sheetId="51" r:id="rId3"/>
  </sheets>
  <definedNames>
    <definedName name="_xlnm._FilterDatabase" localSheetId="0" hidden="1">'Расчет НМЦ 908'!$B$11:$T$26</definedName>
    <definedName name="_xlnm.Print_Area" localSheetId="2">Приложение_1!$B$1:$F$24</definedName>
    <definedName name="_xlnm.Print_Area" localSheetId="0">'Расчет НМЦ 908'!$A$1:$T$52</definedName>
  </definedNames>
  <calcPr calcId="162913" refMode="R1C1"/>
</workbook>
</file>

<file path=xl/calcChain.xml><?xml version="1.0" encoding="utf-8"?>
<calcChain xmlns="http://schemas.openxmlformats.org/spreadsheetml/2006/main">
  <c r="G17" i="53" l="1"/>
  <c r="I17" i="53"/>
  <c r="K17" i="53"/>
  <c r="M17" i="53"/>
  <c r="N17" i="53"/>
  <c r="O17" i="53"/>
  <c r="P17" i="53"/>
  <c r="Q17" i="53"/>
  <c r="R17" i="53" s="1"/>
  <c r="S17" i="53" s="1"/>
  <c r="T17" i="53"/>
  <c r="G18" i="53"/>
  <c r="T18" i="53" s="1"/>
  <c r="I18" i="53"/>
  <c r="K18" i="53"/>
  <c r="N18" i="53"/>
  <c r="O18" i="53"/>
  <c r="P18" i="53"/>
  <c r="Q18" i="53"/>
  <c r="R18" i="53" s="1"/>
  <c r="S18" i="53" s="1"/>
  <c r="G19" i="53"/>
  <c r="T19" i="53" s="1"/>
  <c r="I19" i="53"/>
  <c r="K19" i="53"/>
  <c r="N19" i="53"/>
  <c r="O19" i="53" s="1"/>
  <c r="P19" i="53"/>
  <c r="Q19" i="53" s="1"/>
  <c r="R19" i="53" s="1"/>
  <c r="S19" i="53" s="1"/>
  <c r="G20" i="53"/>
  <c r="T20" i="53" s="1"/>
  <c r="I20" i="53"/>
  <c r="K20" i="53"/>
  <c r="N20" i="53"/>
  <c r="O20" i="53"/>
  <c r="P20" i="53"/>
  <c r="Q20" i="53"/>
  <c r="R20" i="53" s="1"/>
  <c r="S20" i="53" s="1"/>
  <c r="G21" i="53"/>
  <c r="T21" i="53" s="1"/>
  <c r="I21" i="53"/>
  <c r="K21" i="53"/>
  <c r="N21" i="53"/>
  <c r="O21" i="53" s="1"/>
  <c r="P21" i="53"/>
  <c r="Q21" i="53" s="1"/>
  <c r="R21" i="53" s="1"/>
  <c r="S21" i="53" s="1"/>
  <c r="G22" i="53"/>
  <c r="T22" i="53" s="1"/>
  <c r="I22" i="53"/>
  <c r="K22" i="53"/>
  <c r="N22" i="53"/>
  <c r="O22" i="53"/>
  <c r="P22" i="53"/>
  <c r="Q22" i="53"/>
  <c r="R22" i="53" s="1"/>
  <c r="S22" i="53" s="1"/>
  <c r="G23" i="53"/>
  <c r="T23" i="53" s="1"/>
  <c r="I23" i="53"/>
  <c r="K23" i="53"/>
  <c r="N23" i="53"/>
  <c r="O23" i="53" s="1"/>
  <c r="P23" i="53"/>
  <c r="Q23" i="53" s="1"/>
  <c r="R23" i="53" s="1"/>
  <c r="S23" i="53" s="1"/>
  <c r="G24" i="53"/>
  <c r="T24" i="53" s="1"/>
  <c r="I24" i="53"/>
  <c r="K24" i="53"/>
  <c r="N24" i="53"/>
  <c r="O24" i="53"/>
  <c r="P24" i="53"/>
  <c r="Q24" i="53"/>
  <c r="R24" i="53" s="1"/>
  <c r="S24" i="53" s="1"/>
  <c r="E25" i="53"/>
  <c r="I25" i="53"/>
  <c r="M25" i="53"/>
  <c r="K25" i="53" l="1"/>
  <c r="O25" i="53"/>
  <c r="T25" i="53"/>
  <c r="L34" i="53" s="1"/>
  <c r="S25" i="53"/>
  <c r="L36" i="53" s="1"/>
  <c r="G25" i="53"/>
  <c r="H17" i="51"/>
  <c r="H16" i="51"/>
  <c r="H18" i="51" s="1"/>
  <c r="H15" i="51"/>
  <c r="H14" i="51"/>
  <c r="H13" i="51"/>
  <c r="H12" i="51"/>
  <c r="H11" i="51"/>
  <c r="H10" i="51"/>
  <c r="L37" i="53" l="1"/>
  <c r="L38" i="53" s="1"/>
</calcChain>
</file>

<file path=xl/sharedStrings.xml><?xml version="1.0" encoding="utf-8"?>
<sst xmlns="http://schemas.openxmlformats.org/spreadsheetml/2006/main" count="163" uniqueCount="106">
  <si>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</si>
  <si>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</si>
  <si>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</si>
  <si>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</si>
  <si>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</si>
  <si>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</si>
  <si>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</si>
  <si>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</si>
  <si>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</si>
  <si>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</si>
  <si>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</si>
  <si>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</si>
  <si>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</si>
  <si>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</si>
  <si>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2.</t>
  </si>
  <si>
    <t>(доджность)</t>
  </si>
  <si>
    <t>(подпись/расшифровка подписи)</t>
  </si>
  <si>
    <t xml:space="preserve">Работник подразделения, ответственного за </t>
  </si>
  <si>
    <t xml:space="preserve">проверку расчета НМЦ  </t>
  </si>
  <si>
    <t xml:space="preserve">Ведущий специалист                                    </t>
  </si>
  <si>
    <t>____________Л. А. Сальникова</t>
  </si>
  <si>
    <t xml:space="preserve">Руководитель подразделения, ответственного за </t>
  </si>
  <si>
    <t xml:space="preserve">Начальник бюро контроля цен                                     </t>
  </si>
  <si>
    <t>____________Н. А. Сосновская</t>
  </si>
  <si>
    <t>____________Горшкова М.И.</t>
  </si>
  <si>
    <t xml:space="preserve">И. о. начальника бюро контроля цен                                     </t>
  </si>
  <si>
    <t xml:space="preserve">     И.о. Руководителя подразделения,</t>
  </si>
  <si>
    <t>_____________Горшкова М.И.</t>
  </si>
  <si>
    <t>Ведущий специалист бюро отдела 908</t>
  </si>
  <si>
    <t>ответственного за проверку расчета НМЦ:</t>
  </si>
  <si>
    <t xml:space="preserve">     Работник подразделения,</t>
  </si>
  <si>
    <t>_____________ М.И. Горшкова</t>
  </si>
  <si>
    <t>контроля цен отдела 908</t>
  </si>
  <si>
    <t xml:space="preserve">Начальник бюро </t>
  </si>
  <si>
    <t xml:space="preserve">   И.о.  Руководителя подразделения,</t>
  </si>
  <si>
    <t xml:space="preserve">НМЦ (договора) устанавливается в размере: </t>
  </si>
  <si>
    <t>3.</t>
  </si>
  <si>
    <t>Наименование закупки: Оказание транспортных услуг по вывозу отходов 3, 4, 5 классов опасности</t>
  </si>
  <si>
    <t>Коммерческое предложение б/н от 04.04.2024</t>
  </si>
  <si>
    <t>Коммерческое предложение № 25/04/24 от 04.04.2024</t>
  </si>
  <si>
    <t>Информация о запросах ценовых предложений (коммерческих предложений) от 02.04.2024 № 823/5714 в адрес различных поставщиков (восьми)</t>
  </si>
  <si>
    <t xml:space="preserve">НМЦ (договора) одной услуги </t>
  </si>
  <si>
    <t xml:space="preserve">сборы и обязательные платежи. Бюджет согласовывает ПЭУ. </t>
  </si>
  <si>
    <t xml:space="preserve">устанавливается в приложении № 1, включая все налоги, </t>
  </si>
  <si>
    <t>Расчет НМЦ № 2/407 от 22.05.2024 : НМЦ (договора) одной услуги с учетом коэффициентов вариации</t>
  </si>
  <si>
    <t>Дата подготовки обоснования НМЦ:  22.05.2024</t>
  </si>
  <si>
    <t>Запрос от 07.05.2024 № 823/7990 в адрес отраслевого оператора АО "Центр Звездный"</t>
  </si>
  <si>
    <t>Приложение №1</t>
  </si>
  <si>
    <t>к обоснованию № 2/407 от  22.05.2024</t>
  </si>
  <si>
    <t>№</t>
  </si>
  <si>
    <t>Наименование товара</t>
  </si>
  <si>
    <t>Ед.изм.</t>
  </si>
  <si>
    <t>Цена, руб.,                включая все налоги, сборы и обязательные платежи</t>
  </si>
  <si>
    <t xml:space="preserve">Вывоз отходов (мусор – полигон г. Екатеринбург, металлолом) самосвалом 15тн. </t>
  </si>
  <si>
    <t>маш/час</t>
  </si>
  <si>
    <t>Вывоз отходов (мусор – полигон г. Ревда) самосвалом 15тн.</t>
  </si>
  <si>
    <t>рейс</t>
  </si>
  <si>
    <t>Вывоз отходов (мусор – полигон г. Екатеринбург, металлолом) самосвалом 20тн.</t>
  </si>
  <si>
    <t>Вывоз отходов (мусор-полигон г. Ревда) самосвалом 20 тн.</t>
  </si>
  <si>
    <t>Вывоз отходов (мусор – полигон г.Екатеринбург, металлолом) самосвалом 25тн.</t>
  </si>
  <si>
    <t>Вывоз отходов (мусор – полигон г. Ревда) самосвалом 25тн.</t>
  </si>
  <si>
    <t>Вывоз контейнера (открытого типа 8м3, 10м3 и закрытого типа 10м3, 13м3) – полигон г.Екатеринбург.</t>
  </si>
  <si>
    <t>Вывоз контейнера (открытого типа 8м3, 10м3 и закрытого типа 10м3, 13м3) – полигон г.Ревда.</t>
  </si>
  <si>
    <t xml:space="preserve"> Ведущий специалист бюро контроля цен отдела 908    ____________ Л.А. Сальникова</t>
  </si>
  <si>
    <t>(должность)</t>
  </si>
  <si>
    <t xml:space="preserve">                                                                        (подпись / расшифровка подписи)</t>
  </si>
  <si>
    <t xml:space="preserve"> Начальник бюро контроля цен отдела 908   ______________________ Н. А. Сосновская</t>
  </si>
  <si>
    <t>(подпись / расшифровка подписи)</t>
  </si>
  <si>
    <t>Руководитель подразделения, ответственного за расчет НМЦ     Начальник бюро контроля цен отдела 908   ______________ Н. А. Сосновская</t>
  </si>
  <si>
    <t>Руководитель подразделения, ответственного за расчет НМЦ     И. о. начальника бюро контроля цен отдела 908   ______________ М. И. Горшкова</t>
  </si>
  <si>
    <t>Работник подразделения, ответственного за расчет НМЦ   Ведущий специалист бюро контроля цен отдела 908    ____________ Л.А. Сальникова</t>
  </si>
  <si>
    <t>Согласовано ценовое предложение, представленное инициатором закупки.</t>
  </si>
  <si>
    <t>коэффициент вариации находится в диапазоне от 0,06 до 0,32, НМЦ определяется с учетом минимального значения.</t>
  </si>
  <si>
    <r>
      <rPr>
        <b/>
        <u/>
        <sz val="12"/>
        <color theme="1"/>
        <rFont val="Times New Roman"/>
        <family val="1"/>
        <charset val="204"/>
      </rPr>
      <t>Вывод</t>
    </r>
    <r>
      <rPr>
        <b/>
        <sz val="12"/>
        <color theme="1"/>
        <rFont val="Times New Roman"/>
        <family val="1"/>
        <charset val="204"/>
      </rPr>
      <t>:</t>
    </r>
    <r>
      <rPr>
        <sz val="12"/>
        <color theme="1"/>
        <rFont val="Times New Roman"/>
        <family val="1"/>
        <charset val="204"/>
      </rPr>
      <t xml:space="preserve"> НМЦ одной услуги определена с учетом коэффициентов вариации, включая все налоги, сборы и обязательные платежи</t>
    </r>
  </si>
  <si>
    <t>Снижение от НМЦ инициатора составило, %:</t>
  </si>
  <si>
    <t>Снижение от НМЦ инициатора составило, руб.:</t>
  </si>
  <si>
    <t>Рекомендовано установить НМЦ в размере, руб., включая все налоги, сборы и обязательные платежи:</t>
  </si>
  <si>
    <t>Рекомендовано установить НМЦ в размере, руб. без НДС:</t>
  </si>
  <si>
    <t xml:space="preserve"> НМЦ инициатора составила</t>
  </si>
  <si>
    <t>Ценовых предложений - 3</t>
  </si>
  <si>
    <t>Максимально-разрешимый коэффициент вариации:</t>
  </si>
  <si>
    <t>ценовой информации.</t>
  </si>
  <si>
    <r>
      <t>В случае, если  коэффициент вариации находится в диапазоне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от 0,06 до 0,32, </t>
    </r>
    <r>
      <rPr>
        <sz val="10"/>
        <color theme="1"/>
        <rFont val="Times New Roman"/>
        <family val="1"/>
        <charset val="204"/>
      </rPr>
      <t xml:space="preserve">НМЦ определяется с учетом минимального значения,указанного  в источнике </t>
    </r>
  </si>
  <si>
    <r>
      <t xml:space="preserve">В случае, если  коэффициент вариации находится в диапазоне </t>
    </r>
    <r>
      <rPr>
        <b/>
        <sz val="12"/>
        <color theme="1"/>
        <rFont val="Times New Roman"/>
        <family val="1"/>
        <charset val="204"/>
      </rPr>
      <t xml:space="preserve">от 0 до 0,05, </t>
    </r>
    <r>
      <rPr>
        <sz val="10"/>
        <color theme="1"/>
        <rFont val="Times New Roman"/>
        <family val="1"/>
        <charset val="204"/>
      </rPr>
      <t xml:space="preserve">НМЦ определяется как среднее арифметическое значение ценовых предложений. </t>
    </r>
  </si>
  <si>
    <t xml:space="preserve">6055,07 евро с НДС, курс на 22.11.2021 1EUR= 82,5845 руб. </t>
  </si>
  <si>
    <t>в счете №101409 от 25.02.2021 Ʃ=190 513,00 руб. с НДС                    (кол-во метров        в поз=1900)</t>
  </si>
  <si>
    <t>руб., включая все налоги, сборы и обязательные платежи</t>
  </si>
  <si>
    <t>Стоимость</t>
  </si>
  <si>
    <t>Цена</t>
  </si>
  <si>
    <t>Средняя стоимость</t>
  </si>
  <si>
    <t>Средняя цена</t>
  </si>
  <si>
    <t>Инициатор закупки</t>
  </si>
  <si>
    <t xml:space="preserve">Предложение инициатора </t>
  </si>
  <si>
    <t>НМЦ</t>
  </si>
  <si>
    <t xml:space="preserve">Коэффи- циент вариации </t>
  </si>
  <si>
    <t>Среднее квадратическое отклонение</t>
  </si>
  <si>
    <t xml:space="preserve">Источник ценовой информации </t>
  </si>
  <si>
    <t>Кол-во</t>
  </si>
  <si>
    <t>Ед. изм.</t>
  </si>
  <si>
    <t>Наименование продукции</t>
  </si>
  <si>
    <t xml:space="preserve">№ п/п </t>
  </si>
  <si>
    <t>Метод определения  НМЦ - анализ рынка (метод  сопоставимых рыночных цен)</t>
  </si>
  <si>
    <t xml:space="preserve"> выполнен по Методике определения НМЦ закупки (приказ Госкорпорации "Роскосмос"от 31.10.2019 № 357)</t>
  </si>
  <si>
    <t xml:space="preserve">по  начальной (максимальной) цене контракта (или по цене контракта с единственным поставщиком)   </t>
  </si>
  <si>
    <t>РАСЧЕТ  № 2/407  от 22.05.2024</t>
  </si>
  <si>
    <t>Приложение к Обоснованию о  начальной максимальной цене контракта (договора, лота) для конкурентных процедур закупки и цене контракта (договора), заключаемого с единственным поставщиком (подрядчиком, исполнителем)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</si>
</sst>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000"/>
    <numFmt numFmtId="166" formatCode="0.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" fillId="0" borderId="0"/>
  </cellStyleXfs>
  <cellXfs count="242">
    <xf numFmtId="0" fontId="0" fillId="0" borderId="0" xfId="0"/>
    <xf numFmtId="0" fontId="6" fillId="0" borderId="0" xfId="0" applyFont="1"/>
    <xf numFmtId="0" fontId="4" fillId="0" borderId="0" xfId="0" applyFont="1"/>
    <xf numFmtId="0" fontId="9" fillId="0" borderId="0" xfId="0" applyFont="1" applyAlignment="1"/>
    <xf numFmtId="0" fontId="4" fillId="0" borderId="0" xfId="0" applyFont="1" applyAlignment="1"/>
    <xf numFmtId="0" fontId="7" fillId="0" borderId="0" xfId="0" applyFont="1"/>
    <xf numFmtId="0" fontId="7" fillId="2" borderId="1" xfId="0" applyFont="1" applyFill="1" applyBorder="1" applyAlignment="1">
      <alignment vertical="top" wrapText="1"/>
    </xf>
    <xf numFmtId="0" fontId="8" fillId="0" borderId="0" xfId="0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2" fillId="0" borderId="17" xfId="0" applyFont="1" applyFill="1" applyBorder="1" applyAlignment="1">
      <alignment horizontal="center" vertical="center" wrapText="1"/>
    </xf>
    <xf numFmtId="2" fontId="12" fillId="0" borderId="19" xfId="0" applyNumberFormat="1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 wrapText="1"/>
    </xf>
    <xf numFmtId="4" fontId="12" fillId="0" borderId="2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/>
    <xf numFmtId="0" fontId="13" fillId="0" borderId="0" xfId="0" applyFont="1" applyFill="1"/>
    <xf numFmtId="4" fontId="4" fillId="0" borderId="0" xfId="0" applyNumberFormat="1" applyFont="1" applyFill="1" applyAlignment="1">
      <alignment wrapText="1"/>
    </xf>
    <xf numFmtId="4" fontId="13" fillId="0" borderId="0" xfId="0" applyNumberFormat="1" applyFont="1" applyFill="1" applyAlignment="1">
      <alignment wrapText="1"/>
    </xf>
    <xf numFmtId="4" fontId="4" fillId="0" borderId="0" xfId="0" applyNumberFormat="1" applyFont="1" applyFill="1" applyAlignment="1"/>
    <xf numFmtId="2" fontId="0" fillId="0" borderId="0" xfId="0" applyNumberFormat="1"/>
    <xf numFmtId="4" fontId="14" fillId="0" borderId="0" xfId="0" applyNumberFormat="1" applyFont="1"/>
    <xf numFmtId="0" fontId="12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165" fontId="12" fillId="0" borderId="0" xfId="0" applyNumberFormat="1" applyFont="1" applyFill="1" applyAlignment="1"/>
    <xf numFmtId="165" fontId="12" fillId="0" borderId="0" xfId="0" applyNumberFormat="1" applyFont="1" applyFill="1"/>
    <xf numFmtId="166" fontId="12" fillId="0" borderId="0" xfId="0" applyNumberFormat="1" applyFont="1" applyFill="1"/>
    <xf numFmtId="0" fontId="12" fillId="2" borderId="0" xfId="0" applyFont="1" applyFill="1" applyBorder="1"/>
    <xf numFmtId="0" fontId="0" fillId="0" borderId="0" xfId="0" applyAlignment="1">
      <alignment horizontal="center" vertical="center"/>
    </xf>
    <xf numFmtId="0" fontId="0" fillId="2" borderId="0" xfId="0" applyFill="1" applyBorder="1"/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2" borderId="0" xfId="0" applyFont="1" applyFill="1" applyBorder="1" applyAlignment="1">
      <alignment horizontal="left"/>
    </xf>
    <xf numFmtId="0" fontId="14" fillId="0" borderId="0" xfId="0" applyFont="1"/>
    <xf numFmtId="0" fontId="0" fillId="0" borderId="0" xfId="0" applyBorder="1"/>
    <xf numFmtId="0" fontId="0" fillId="0" borderId="0" xfId="0" applyAlignment="1"/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12" fillId="2" borderId="0" xfId="0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2" borderId="0" xfId="0" applyFont="1" applyFill="1" applyAlignment="1">
      <alignment vertical="top"/>
    </xf>
    <xf numFmtId="2" fontId="18" fillId="2" borderId="0" xfId="0" applyNumberFormat="1" applyFont="1" applyFill="1" applyBorder="1" applyAlignment="1">
      <alignment horizontal="center" vertical="center"/>
    </xf>
    <xf numFmtId="10" fontId="18" fillId="2" borderId="0" xfId="0" applyNumberFormat="1" applyFont="1" applyFill="1" applyBorder="1" applyAlignment="1">
      <alignment horizontal="center" vertical="top"/>
    </xf>
    <xf numFmtId="0" fontId="18" fillId="2" borderId="0" xfId="0" applyFont="1" applyFill="1" applyBorder="1" applyAlignment="1">
      <alignment vertical="top"/>
    </xf>
    <xf numFmtId="0" fontId="18" fillId="2" borderId="19" xfId="0" applyFont="1" applyFill="1" applyBorder="1" applyAlignment="1">
      <alignment vertical="top"/>
    </xf>
    <xf numFmtId="4" fontId="18" fillId="2" borderId="0" xfId="0" applyNumberFormat="1" applyFont="1" applyFill="1" applyBorder="1" applyAlignment="1">
      <alignment horizontal="center" vertical="center"/>
    </xf>
    <xf numFmtId="0" fontId="18" fillId="2" borderId="19" xfId="0" applyFont="1" applyFill="1" applyBorder="1" applyAlignment="1"/>
    <xf numFmtId="0" fontId="18" fillId="0" borderId="0" xfId="0" applyFont="1" applyBorder="1" applyAlignment="1">
      <alignment vertical="top"/>
    </xf>
    <xf numFmtId="4" fontId="18" fillId="0" borderId="0" xfId="0" applyNumberFormat="1" applyFont="1" applyBorder="1" applyAlignment="1">
      <alignment horizontal="center" vertical="center"/>
    </xf>
    <xf numFmtId="0" fontId="18" fillId="2" borderId="0" xfId="0" applyFont="1" applyFill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/>
    </xf>
    <xf numFmtId="0" fontId="18" fillId="2" borderId="0" xfId="0" applyFont="1" applyFill="1" applyBorder="1" applyAlignment="1">
      <alignment horizontal="center" vertical="center"/>
    </xf>
    <xf numFmtId="0" fontId="19" fillId="2" borderId="5" xfId="0" applyNumberFormat="1" applyFont="1" applyFill="1" applyBorder="1" applyAlignment="1">
      <alignment horizontal="center" vertical="center"/>
    </xf>
    <xf numFmtId="0" fontId="18" fillId="2" borderId="4" xfId="0" applyNumberFormat="1" applyFont="1" applyFill="1" applyBorder="1" applyAlignment="1"/>
    <xf numFmtId="0" fontId="18" fillId="2" borderId="3" xfId="0" applyNumberFormat="1" applyFont="1" applyFill="1" applyBorder="1" applyAlignment="1"/>
    <xf numFmtId="0" fontId="18" fillId="2" borderId="5" xfId="0" applyFont="1" applyFill="1" applyBorder="1" applyAlignment="1">
      <alignment vertical="top"/>
    </xf>
    <xf numFmtId="0" fontId="18" fillId="2" borderId="4" xfId="0" applyFont="1" applyFill="1" applyBorder="1" applyAlignment="1">
      <alignment vertical="top"/>
    </xf>
    <xf numFmtId="0" fontId="18" fillId="2" borderId="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top"/>
    </xf>
    <xf numFmtId="0" fontId="18" fillId="2" borderId="2" xfId="0" applyFont="1" applyFill="1" applyBorder="1" applyAlignment="1">
      <alignment vertical="top"/>
    </xf>
    <xf numFmtId="0" fontId="18" fillId="2" borderId="6" xfId="0" applyFont="1" applyFill="1" applyBorder="1" applyAlignment="1">
      <alignment vertical="top"/>
    </xf>
    <xf numFmtId="0" fontId="18" fillId="2" borderId="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/>
    </xf>
    <xf numFmtId="4" fontId="17" fillId="2" borderId="8" xfId="0" applyNumberFormat="1" applyFont="1" applyFill="1" applyBorder="1"/>
    <xf numFmtId="4" fontId="17" fillId="2" borderId="0" xfId="0" applyNumberFormat="1" applyFont="1" applyFill="1" applyBorder="1"/>
    <xf numFmtId="4" fontId="17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center" vertical="center"/>
    </xf>
    <xf numFmtId="4" fontId="20" fillId="2" borderId="8" xfId="0" applyNumberFormat="1" applyFont="1" applyFill="1" applyBorder="1" applyAlignment="1">
      <alignment horizontal="center" vertical="center"/>
    </xf>
    <xf numFmtId="4" fontId="20" fillId="2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4" fontId="20" fillId="2" borderId="25" xfId="0" applyNumberFormat="1" applyFont="1" applyFill="1" applyBorder="1" applyAlignment="1">
      <alignment horizontal="center" vertical="center"/>
    </xf>
    <xf numFmtId="0" fontId="20" fillId="2" borderId="25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4" fontId="20" fillId="5" borderId="25" xfId="0" applyNumberFormat="1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4" fontId="25" fillId="5" borderId="25" xfId="0" applyNumberFormat="1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3" fontId="17" fillId="2" borderId="19" xfId="0" applyNumberFormat="1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4" fontId="17" fillId="6" borderId="30" xfId="0" applyNumberFormat="1" applyFont="1" applyFill="1" applyBorder="1" applyAlignment="1">
      <alignment horizontal="center" vertical="center"/>
    </xf>
    <xf numFmtId="4" fontId="17" fillId="7" borderId="31" xfId="0" applyNumberFormat="1" applyFont="1" applyFill="1" applyBorder="1" applyAlignment="1">
      <alignment horizontal="center" vertical="center"/>
    </xf>
    <xf numFmtId="4" fontId="17" fillId="0" borderId="30" xfId="0" applyNumberFormat="1" applyFont="1" applyBorder="1" applyAlignment="1">
      <alignment horizontal="center" vertical="center"/>
    </xf>
    <xf numFmtId="4" fontId="17" fillId="8" borderId="32" xfId="0" applyNumberFormat="1" applyFont="1" applyFill="1" applyBorder="1" applyAlignment="1">
      <alignment horizontal="center" vertical="center"/>
    </xf>
    <xf numFmtId="4" fontId="17" fillId="0" borderId="33" xfId="0" applyNumberFormat="1" applyFont="1" applyBorder="1" applyAlignment="1">
      <alignment horizontal="center" vertical="center"/>
    </xf>
    <xf numFmtId="4" fontId="17" fillId="0" borderId="34" xfId="0" applyNumberFormat="1" applyFont="1" applyBorder="1" applyAlignment="1">
      <alignment horizontal="center" vertical="center"/>
    </xf>
    <xf numFmtId="4" fontId="17" fillId="0" borderId="35" xfId="0" applyNumberFormat="1" applyFont="1" applyBorder="1" applyAlignment="1">
      <alignment horizontal="center" vertical="center"/>
    </xf>
    <xf numFmtId="4" fontId="17" fillId="0" borderId="36" xfId="0" applyNumberFormat="1" applyFont="1" applyBorder="1" applyAlignment="1">
      <alignment horizontal="center" vertical="center"/>
    </xf>
    <xf numFmtId="4" fontId="17" fillId="0" borderId="37" xfId="0" applyNumberFormat="1" applyFont="1" applyBorder="1" applyAlignment="1">
      <alignment horizontal="center" vertical="center"/>
    </xf>
    <xf numFmtId="4" fontId="17" fillId="2" borderId="30" xfId="0" applyNumberFormat="1" applyFont="1" applyFill="1" applyBorder="1" applyAlignment="1">
      <alignment horizontal="center" vertical="center"/>
    </xf>
    <xf numFmtId="4" fontId="17" fillId="2" borderId="31" xfId="0" applyNumberFormat="1" applyFont="1" applyFill="1" applyBorder="1" applyAlignment="1">
      <alignment horizontal="center" vertical="center"/>
    </xf>
    <xf numFmtId="4" fontId="17" fillId="2" borderId="38" xfId="0" applyNumberFormat="1" applyFont="1" applyFill="1" applyBorder="1" applyAlignment="1">
      <alignment horizontal="center" vertical="center"/>
    </xf>
    <xf numFmtId="4" fontId="17" fillId="2" borderId="33" xfId="0" applyNumberFormat="1" applyFont="1" applyFill="1" applyBorder="1" applyAlignment="1">
      <alignment horizontal="center" vertical="center"/>
    </xf>
    <xf numFmtId="3" fontId="17" fillId="0" borderId="37" xfId="0" applyNumberFormat="1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34" xfId="0" applyFont="1" applyBorder="1" applyAlignment="1">
      <alignment vertical="center" wrapText="1"/>
    </xf>
    <xf numFmtId="0" fontId="17" fillId="0" borderId="37" xfId="0" applyFont="1" applyBorder="1" applyAlignment="1">
      <alignment horizontal="center" vertical="center"/>
    </xf>
    <xf numFmtId="4" fontId="17" fillId="0" borderId="37" xfId="0" applyNumberFormat="1" applyFont="1" applyFill="1" applyBorder="1" applyAlignment="1">
      <alignment horizontal="center" vertical="center"/>
    </xf>
    <xf numFmtId="4" fontId="17" fillId="0" borderId="38" xfId="0" applyNumberFormat="1" applyFont="1" applyBorder="1" applyAlignment="1">
      <alignment horizontal="center" vertical="center"/>
    </xf>
    <xf numFmtId="4" fontId="17" fillId="0" borderId="29" xfId="0" applyNumberFormat="1" applyFont="1" applyBorder="1" applyAlignment="1">
      <alignment horizontal="center" vertical="center"/>
    </xf>
    <xf numFmtId="0" fontId="17" fillId="0" borderId="36" xfId="0" applyFont="1" applyBorder="1" applyAlignment="1">
      <alignment vertical="center" wrapText="1"/>
    </xf>
    <xf numFmtId="0" fontId="0" fillId="0" borderId="1" xfId="0" applyBorder="1"/>
    <xf numFmtId="4" fontId="17" fillId="0" borderId="0" xfId="0" applyNumberFormat="1" applyFont="1"/>
    <xf numFmtId="0" fontId="17" fillId="2" borderId="0" xfId="0" applyFont="1" applyFill="1"/>
    <xf numFmtId="0" fontId="17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7" fillId="0" borderId="48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42" xfId="0" applyFont="1" applyFill="1" applyBorder="1" applyAlignment="1">
      <alignment horizontal="center" vertical="center" wrapText="1"/>
    </xf>
    <xf numFmtId="0" fontId="18" fillId="10" borderId="29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1" fillId="0" borderId="39" xfId="0" applyFont="1" applyBorder="1" applyAlignment="1">
      <alignment vertical="top" wrapText="1"/>
    </xf>
    <xf numFmtId="0" fontId="21" fillId="0" borderId="36" xfId="0" applyFont="1" applyBorder="1" applyAlignment="1">
      <alignment vertical="top" wrapText="1"/>
    </xf>
    <xf numFmtId="0" fontId="18" fillId="0" borderId="4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top"/>
    </xf>
    <xf numFmtId="0" fontId="18" fillId="2" borderId="4" xfId="0" applyFont="1" applyFill="1" applyBorder="1" applyAlignment="1">
      <alignment horizontal="left" vertical="top"/>
    </xf>
    <xf numFmtId="0" fontId="18" fillId="2" borderId="5" xfId="0" applyFont="1" applyFill="1" applyBorder="1" applyAlignment="1">
      <alignment horizontal="left" vertical="top"/>
    </xf>
    <xf numFmtId="0" fontId="18" fillId="2" borderId="24" xfId="0" applyFont="1" applyFill="1" applyBorder="1" applyAlignment="1">
      <alignment horizontal="left"/>
    </xf>
    <xf numFmtId="0" fontId="18" fillId="9" borderId="48" xfId="0" applyFont="1" applyFill="1" applyBorder="1" applyAlignment="1">
      <alignment horizontal="center" vertical="center" wrapText="1"/>
    </xf>
    <xf numFmtId="0" fontId="18" fillId="9" borderId="42" xfId="0" applyFont="1" applyFill="1" applyBorder="1" applyAlignment="1">
      <alignment horizontal="center" vertical="center" wrapText="1"/>
    </xf>
    <xf numFmtId="0" fontId="18" fillId="9" borderId="29" xfId="0" applyFont="1" applyFill="1" applyBorder="1" applyAlignment="1">
      <alignment horizontal="center" vertical="center" wrapText="1"/>
    </xf>
    <xf numFmtId="0" fontId="4" fillId="10" borderId="47" xfId="0" applyFont="1" applyFill="1" applyBorder="1" applyAlignment="1">
      <alignment horizontal="center" vertical="center" wrapText="1"/>
    </xf>
    <xf numFmtId="0" fontId="4" fillId="10" borderId="49" xfId="0" applyFont="1" applyFill="1" applyBorder="1" applyAlignment="1">
      <alignment horizontal="center" vertical="center" wrapText="1"/>
    </xf>
    <xf numFmtId="3" fontId="19" fillId="4" borderId="3" xfId="0" applyNumberFormat="1" applyFont="1" applyFill="1" applyBorder="1" applyAlignment="1">
      <alignment horizontal="left" vertical="top"/>
    </xf>
    <xf numFmtId="3" fontId="19" fillId="4" borderId="4" xfId="0" applyNumberFormat="1" applyFont="1" applyFill="1" applyBorder="1" applyAlignment="1">
      <alignment horizontal="left" vertical="top"/>
    </xf>
    <xf numFmtId="3" fontId="19" fillId="4" borderId="5" xfId="0" applyNumberFormat="1" applyFont="1" applyFill="1" applyBorder="1" applyAlignment="1">
      <alignment horizontal="left" vertical="top"/>
    </xf>
    <xf numFmtId="0" fontId="18" fillId="0" borderId="19" xfId="0" applyFont="1" applyBorder="1" applyAlignment="1">
      <alignment horizontal="left" vertical="top"/>
    </xf>
    <xf numFmtId="4" fontId="18" fillId="3" borderId="19" xfId="0" applyNumberFormat="1" applyFont="1" applyFill="1" applyBorder="1" applyAlignment="1">
      <alignment horizontal="center" vertical="top"/>
    </xf>
    <xf numFmtId="4" fontId="18" fillId="2" borderId="3" xfId="0" applyNumberFormat="1" applyFont="1" applyFill="1" applyBorder="1" applyAlignment="1">
      <alignment horizontal="center"/>
    </xf>
    <xf numFmtId="4" fontId="18" fillId="2" borderId="4" xfId="0" applyNumberFormat="1" applyFont="1" applyFill="1" applyBorder="1" applyAlignment="1">
      <alignment horizontal="center"/>
    </xf>
    <xf numFmtId="4" fontId="18" fillId="2" borderId="5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0" fontId="18" fillId="2" borderId="3" xfId="0" applyNumberFormat="1" applyFont="1" applyFill="1" applyBorder="1" applyAlignment="1">
      <alignment horizontal="center" vertical="top"/>
    </xf>
    <xf numFmtId="10" fontId="18" fillId="2" borderId="4" xfId="0" applyNumberFormat="1" applyFont="1" applyFill="1" applyBorder="1" applyAlignment="1">
      <alignment horizontal="center" vertical="top"/>
    </xf>
    <xf numFmtId="10" fontId="18" fillId="2" borderId="5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7" fillId="0" borderId="12" xfId="0" applyNumberFormat="1" applyFont="1" applyBorder="1" applyAlignment="1">
      <alignment horizontal="left" vertical="top" wrapText="1"/>
    </xf>
    <xf numFmtId="14" fontId="7" fillId="0" borderId="6" xfId="0" applyNumberFormat="1" applyFont="1" applyBorder="1" applyAlignment="1">
      <alignment horizontal="left" vertical="top" wrapText="1"/>
    </xf>
    <xf numFmtId="14" fontId="7" fillId="0" borderId="2" xfId="0" applyNumberFormat="1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B50"/>
  <sheetViews>
    <sheetView topLeftCell="A15" zoomScale="85" zoomScaleNormal="85" workbookViewId="0">
      <selection activeCell="H19" sqref="H19"/>
    </sheetView>
  </sheetViews>
  <sheetFormatPr defaultRowHeight="15" x14ac:dyDescent="0.25"/>
  <cols>
    <col min="1" max="1" width="2.85546875" customWidth="1"/>
    <col min="2" max="2" width="4.42578125" customWidth="1"/>
    <col min="3" max="3" width="31.28515625" customWidth="1"/>
    <col min="4" max="4" width="9.85546875" customWidth="1"/>
    <col min="5" max="5" width="10.42578125" customWidth="1"/>
    <col min="6" max="8" width="12.85546875" customWidth="1"/>
    <col min="9" max="10" width="12.7109375" customWidth="1"/>
    <col min="11" max="11" width="13.140625" customWidth="1"/>
    <col min="12" max="12" width="17.42578125" hidden="1" customWidth="1"/>
    <col min="13" max="13" width="15.140625" hidden="1" customWidth="1"/>
    <col min="14" max="14" width="11.5703125" customWidth="1"/>
    <col min="15" max="15" width="12.7109375" style="34" customWidth="1"/>
    <col min="16" max="16" width="13.5703125" customWidth="1"/>
    <col min="17" max="17" width="11.140625" customWidth="1"/>
    <col min="18" max="18" width="12" bestFit="1" customWidth="1"/>
    <col min="19" max="19" width="13" customWidth="1"/>
    <col min="20" max="20" width="12.7109375" hidden="1" customWidth="1"/>
    <col min="22" max="22" width="13.7109375" customWidth="1"/>
  </cols>
  <sheetData>
    <row r="1" spans="2:21" ht="15" customHeight="1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26"/>
      <c r="P1" s="127" t="s">
        <v>105</v>
      </c>
      <c r="Q1" s="127"/>
      <c r="R1" s="127"/>
      <c r="S1" s="127"/>
      <c r="T1" s="127"/>
      <c r="U1" s="45"/>
    </row>
    <row r="2" spans="2:21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126"/>
      <c r="P2" s="127"/>
      <c r="Q2" s="127"/>
      <c r="R2" s="127"/>
      <c r="S2" s="127"/>
      <c r="T2" s="127"/>
      <c r="U2" s="45"/>
    </row>
    <row r="3" spans="2:21" x14ac:dyDescent="0.25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26"/>
      <c r="P3" s="127"/>
      <c r="Q3" s="127"/>
      <c r="R3" s="127"/>
      <c r="S3" s="127"/>
      <c r="T3" s="127"/>
      <c r="U3" s="45"/>
    </row>
    <row r="4" spans="2:21" ht="38.25" customHeight="1" x14ac:dyDescent="0.25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126"/>
      <c r="P4" s="127"/>
      <c r="Q4" s="127"/>
      <c r="R4" s="127"/>
      <c r="S4" s="127"/>
      <c r="T4" s="127"/>
      <c r="U4" s="45"/>
    </row>
    <row r="5" spans="2:21" ht="33.75" customHeight="1" x14ac:dyDescent="0.25">
      <c r="B5" s="45"/>
      <c r="C5" s="45"/>
      <c r="D5" s="45"/>
      <c r="E5" s="45"/>
      <c r="F5" s="128" t="s">
        <v>104</v>
      </c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45"/>
      <c r="T5" s="45"/>
      <c r="U5" s="45"/>
    </row>
    <row r="6" spans="2:21" ht="18.75" x14ac:dyDescent="0.25">
      <c r="B6" s="129" t="s">
        <v>103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1"/>
    </row>
    <row r="7" spans="2:21" ht="18.75" x14ac:dyDescent="0.25">
      <c r="B7" s="130" t="s">
        <v>102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4"/>
    </row>
    <row r="8" spans="2:21" ht="18.75" x14ac:dyDescent="0.25">
      <c r="B8" s="125"/>
      <c r="C8" s="131" t="s">
        <v>101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4"/>
    </row>
    <row r="9" spans="2:21" ht="15" customHeight="1" thickBot="1" x14ac:dyDescent="0.3"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3"/>
      <c r="P9" s="122"/>
      <c r="Q9" s="122"/>
      <c r="R9" s="45"/>
      <c r="S9" s="122"/>
      <c r="T9" s="45"/>
      <c r="U9" s="121"/>
    </row>
    <row r="10" spans="2:21" ht="6" hidden="1" customHeight="1" thickBot="1" x14ac:dyDescent="0.3"/>
    <row r="11" spans="2:21" ht="18.75" customHeight="1" thickBot="1" x14ac:dyDescent="0.3">
      <c r="B11" s="132" t="s">
        <v>100</v>
      </c>
      <c r="C11" s="135" t="s">
        <v>99</v>
      </c>
      <c r="D11" s="138" t="s">
        <v>98</v>
      </c>
      <c r="E11" s="132" t="s">
        <v>97</v>
      </c>
      <c r="F11" s="138" t="s">
        <v>96</v>
      </c>
      <c r="G11" s="135"/>
      <c r="H11" s="135"/>
      <c r="I11" s="135"/>
      <c r="J11" s="135"/>
      <c r="K11" s="135"/>
      <c r="L11" s="135"/>
      <c r="M11" s="135"/>
      <c r="N11" s="135"/>
      <c r="O11" s="141"/>
      <c r="P11" s="178" t="s">
        <v>95</v>
      </c>
      <c r="Q11" s="178" t="s">
        <v>94</v>
      </c>
      <c r="R11" s="181" t="s">
        <v>93</v>
      </c>
      <c r="S11" s="182"/>
      <c r="T11" s="163" t="s">
        <v>92</v>
      </c>
    </row>
    <row r="12" spans="2:21" ht="23.25" customHeight="1" thickBot="1" x14ac:dyDescent="0.3">
      <c r="B12" s="133"/>
      <c r="C12" s="136"/>
      <c r="D12" s="139"/>
      <c r="E12" s="133"/>
      <c r="F12" s="142" t="s">
        <v>91</v>
      </c>
      <c r="G12" s="143"/>
      <c r="H12" s="144"/>
      <c r="I12" s="145"/>
      <c r="J12" s="145"/>
      <c r="K12" s="146"/>
      <c r="L12" s="147"/>
      <c r="M12" s="147"/>
      <c r="N12" s="148" t="s">
        <v>90</v>
      </c>
      <c r="O12" s="132" t="s">
        <v>89</v>
      </c>
      <c r="P12" s="179"/>
      <c r="Q12" s="179"/>
      <c r="R12" s="151" t="s">
        <v>88</v>
      </c>
      <c r="S12" s="151" t="s">
        <v>87</v>
      </c>
      <c r="T12" s="166"/>
    </row>
    <row r="13" spans="2:21" ht="28.5" customHeight="1" thickBot="1" x14ac:dyDescent="0.3">
      <c r="B13" s="133"/>
      <c r="C13" s="136"/>
      <c r="D13" s="139"/>
      <c r="E13" s="133"/>
      <c r="F13" s="154">
        <v>1</v>
      </c>
      <c r="G13" s="155"/>
      <c r="H13" s="156">
        <v>2</v>
      </c>
      <c r="I13" s="157"/>
      <c r="J13" s="158">
        <v>3</v>
      </c>
      <c r="K13" s="157"/>
      <c r="L13" s="159"/>
      <c r="M13" s="160"/>
      <c r="N13" s="149"/>
      <c r="O13" s="133"/>
      <c r="P13" s="179"/>
      <c r="Q13" s="179"/>
      <c r="R13" s="152"/>
      <c r="S13" s="152"/>
      <c r="T13" s="166"/>
    </row>
    <row r="14" spans="2:21" ht="33" customHeight="1" x14ac:dyDescent="0.25">
      <c r="B14" s="133"/>
      <c r="C14" s="136"/>
      <c r="D14" s="139"/>
      <c r="E14" s="133"/>
      <c r="F14" s="161" t="s">
        <v>88</v>
      </c>
      <c r="G14" s="163" t="s">
        <v>87</v>
      </c>
      <c r="H14" s="163" t="s">
        <v>88</v>
      </c>
      <c r="I14" s="163" t="s">
        <v>87</v>
      </c>
      <c r="J14" s="161" t="s">
        <v>88</v>
      </c>
      <c r="K14" s="163" t="s">
        <v>87</v>
      </c>
      <c r="L14" s="161" t="s">
        <v>88</v>
      </c>
      <c r="M14" s="167" t="s">
        <v>87</v>
      </c>
      <c r="N14" s="149"/>
      <c r="O14" s="133"/>
      <c r="P14" s="179"/>
      <c r="Q14" s="179"/>
      <c r="R14" s="152"/>
      <c r="S14" s="152"/>
      <c r="T14" s="166"/>
    </row>
    <row r="15" spans="2:21" ht="15.75" customHeight="1" thickBot="1" x14ac:dyDescent="0.3">
      <c r="B15" s="133"/>
      <c r="C15" s="136"/>
      <c r="D15" s="139"/>
      <c r="E15" s="133"/>
      <c r="F15" s="162"/>
      <c r="G15" s="164"/>
      <c r="H15" s="164"/>
      <c r="I15" s="164"/>
      <c r="J15" s="165"/>
      <c r="K15" s="166"/>
      <c r="L15" s="162"/>
      <c r="M15" s="168"/>
      <c r="N15" s="150"/>
      <c r="O15" s="134"/>
      <c r="P15" s="179"/>
      <c r="Q15" s="179"/>
      <c r="R15" s="153"/>
      <c r="S15" s="153"/>
      <c r="T15" s="164"/>
    </row>
    <row r="16" spans="2:21" ht="33" customHeight="1" thickBot="1" x14ac:dyDescent="0.3">
      <c r="B16" s="134"/>
      <c r="C16" s="137"/>
      <c r="D16" s="140"/>
      <c r="E16" s="134"/>
      <c r="F16" s="169" t="s">
        <v>86</v>
      </c>
      <c r="G16" s="170"/>
      <c r="H16" s="170"/>
      <c r="I16" s="170"/>
      <c r="J16" s="170"/>
      <c r="K16" s="170"/>
      <c r="L16" s="170"/>
      <c r="M16" s="170"/>
      <c r="N16" s="170"/>
      <c r="O16" s="171"/>
      <c r="P16" s="180"/>
      <c r="Q16" s="180"/>
      <c r="R16" s="172" t="s">
        <v>86</v>
      </c>
      <c r="S16" s="173"/>
      <c r="T16" s="173"/>
      <c r="U16" s="120"/>
    </row>
    <row r="17" spans="2:20" ht="45.75" thickBot="1" x14ac:dyDescent="0.3">
      <c r="B17" s="115">
        <v>1</v>
      </c>
      <c r="C17" s="119" t="s">
        <v>53</v>
      </c>
      <c r="D17" s="113" t="s">
        <v>54</v>
      </c>
      <c r="E17" s="112">
        <v>1</v>
      </c>
      <c r="F17" s="111">
        <v>2000</v>
      </c>
      <c r="G17" s="110">
        <f t="shared" ref="G17:G24" si="0">F17*E17</f>
        <v>2000</v>
      </c>
      <c r="H17" s="109">
        <v>2200</v>
      </c>
      <c r="I17" s="108">
        <f t="shared" ref="I17:I24" si="1">H17*E17</f>
        <v>2200</v>
      </c>
      <c r="J17" s="118">
        <v>2300</v>
      </c>
      <c r="K17" s="104">
        <f t="shared" ref="K17:K24" si="2">J17*E17</f>
        <v>2300</v>
      </c>
      <c r="L17" s="103"/>
      <c r="M17" s="117">
        <f>L17*E17</f>
        <v>0</v>
      </c>
      <c r="N17" s="103">
        <f t="shared" ref="N17:N24" si="3">AVERAGE(F17,H17,J17)</f>
        <v>2166.6666666666665</v>
      </c>
      <c r="O17" s="101">
        <f t="shared" ref="O17:O24" si="4">N17*E17</f>
        <v>2166.6666666666665</v>
      </c>
      <c r="P17" s="103">
        <f t="shared" ref="P17:P24" si="5">_xlfn.STDEV.P(F17,H17,J17)</f>
        <v>124.72191289246472</v>
      </c>
      <c r="Q17" s="102">
        <f t="shared" ref="Q17:Q24" si="6">ROUND(P17/N17,2)</f>
        <v>0.06</v>
      </c>
      <c r="R17" s="101">
        <f t="shared" ref="R17:R24" si="7">ROUND(IF(SUBTOTAL(3,F17,H17,J17)=1,N17,IF(Q17&gt;=$N$31,MIN(F17,H17,J17),N17)),2)</f>
        <v>2000</v>
      </c>
      <c r="S17" s="100">
        <f t="shared" ref="S17:S24" si="8">R17*E17</f>
        <v>2000</v>
      </c>
      <c r="T17" s="99">
        <f t="shared" ref="T17:T24" si="9">G17</f>
        <v>2000</v>
      </c>
    </row>
    <row r="18" spans="2:20" ht="30.75" thickBot="1" x14ac:dyDescent="0.3">
      <c r="B18" s="115">
        <v>2</v>
      </c>
      <c r="C18" s="114" t="s">
        <v>55</v>
      </c>
      <c r="D18" s="113" t="s">
        <v>56</v>
      </c>
      <c r="E18" s="112">
        <v>1</v>
      </c>
      <c r="F18" s="111">
        <v>12000</v>
      </c>
      <c r="G18" s="110">
        <f t="shared" si="0"/>
        <v>12000</v>
      </c>
      <c r="H18" s="109">
        <v>13500</v>
      </c>
      <c r="I18" s="108">
        <f t="shared" si="1"/>
        <v>13500</v>
      </c>
      <c r="J18" s="116">
        <v>14000</v>
      </c>
      <c r="K18" s="106">
        <f t="shared" si="2"/>
        <v>14000</v>
      </c>
      <c r="L18" s="105"/>
      <c r="M18" s="104"/>
      <c r="N18" s="103">
        <f t="shared" si="3"/>
        <v>13166.666666666666</v>
      </c>
      <c r="O18" s="101">
        <f t="shared" si="4"/>
        <v>13166.666666666666</v>
      </c>
      <c r="P18" s="103">
        <f t="shared" si="5"/>
        <v>849.83658559879746</v>
      </c>
      <c r="Q18" s="102">
        <f t="shared" si="6"/>
        <v>0.06</v>
      </c>
      <c r="R18" s="101">
        <f t="shared" si="7"/>
        <v>12000</v>
      </c>
      <c r="S18" s="100">
        <f t="shared" si="8"/>
        <v>12000</v>
      </c>
      <c r="T18" s="99">
        <f t="shared" si="9"/>
        <v>12000</v>
      </c>
    </row>
    <row r="19" spans="2:20" ht="45.75" thickBot="1" x14ac:dyDescent="0.3">
      <c r="B19" s="115">
        <v>3</v>
      </c>
      <c r="C19" s="114" t="s">
        <v>57</v>
      </c>
      <c r="D19" s="113" t="s">
        <v>54</v>
      </c>
      <c r="E19" s="112">
        <v>1</v>
      </c>
      <c r="F19" s="111">
        <v>2200</v>
      </c>
      <c r="G19" s="110">
        <f t="shared" si="0"/>
        <v>2200</v>
      </c>
      <c r="H19" s="109">
        <v>2300</v>
      </c>
      <c r="I19" s="108">
        <f t="shared" si="1"/>
        <v>2300</v>
      </c>
      <c r="J19" s="116">
        <v>2300</v>
      </c>
      <c r="K19" s="106">
        <f t="shared" si="2"/>
        <v>2300</v>
      </c>
      <c r="L19" s="105"/>
      <c r="M19" s="104"/>
      <c r="N19" s="103">
        <f t="shared" si="3"/>
        <v>2266.6666666666665</v>
      </c>
      <c r="O19" s="101">
        <f t="shared" si="4"/>
        <v>2266.6666666666665</v>
      </c>
      <c r="P19" s="103">
        <f t="shared" si="5"/>
        <v>47.14045207910317</v>
      </c>
      <c r="Q19" s="102">
        <f t="shared" si="6"/>
        <v>0.02</v>
      </c>
      <c r="R19" s="101">
        <f t="shared" si="7"/>
        <v>2266.67</v>
      </c>
      <c r="S19" s="100">
        <f t="shared" si="8"/>
        <v>2266.67</v>
      </c>
      <c r="T19" s="99">
        <f t="shared" si="9"/>
        <v>2200</v>
      </c>
    </row>
    <row r="20" spans="2:20" ht="30.75" thickBot="1" x14ac:dyDescent="0.3">
      <c r="B20" s="115">
        <v>4</v>
      </c>
      <c r="C20" s="114" t="s">
        <v>58</v>
      </c>
      <c r="D20" s="113" t="s">
        <v>56</v>
      </c>
      <c r="E20" s="112">
        <v>1</v>
      </c>
      <c r="F20" s="111">
        <v>13200</v>
      </c>
      <c r="G20" s="110">
        <f t="shared" si="0"/>
        <v>13200</v>
      </c>
      <c r="H20" s="109">
        <v>13500</v>
      </c>
      <c r="I20" s="108">
        <f t="shared" si="1"/>
        <v>13500</v>
      </c>
      <c r="J20" s="107">
        <v>13750</v>
      </c>
      <c r="K20" s="106">
        <f t="shared" si="2"/>
        <v>13750</v>
      </c>
      <c r="L20" s="105"/>
      <c r="M20" s="104"/>
      <c r="N20" s="103">
        <f t="shared" si="3"/>
        <v>13483.333333333334</v>
      </c>
      <c r="O20" s="101">
        <f t="shared" si="4"/>
        <v>13483.333333333334</v>
      </c>
      <c r="P20" s="103">
        <f t="shared" si="5"/>
        <v>224.84562605386736</v>
      </c>
      <c r="Q20" s="102">
        <f t="shared" si="6"/>
        <v>0.02</v>
      </c>
      <c r="R20" s="101">
        <f t="shared" si="7"/>
        <v>13483.33</v>
      </c>
      <c r="S20" s="100">
        <f t="shared" si="8"/>
        <v>13483.33</v>
      </c>
      <c r="T20" s="99">
        <f t="shared" si="9"/>
        <v>13200</v>
      </c>
    </row>
    <row r="21" spans="2:20" ht="45.75" thickBot="1" x14ac:dyDescent="0.3">
      <c r="B21" s="115">
        <v>5</v>
      </c>
      <c r="C21" s="114" t="s">
        <v>59</v>
      </c>
      <c r="D21" s="113" t="s">
        <v>54</v>
      </c>
      <c r="E21" s="112">
        <v>1</v>
      </c>
      <c r="F21" s="111">
        <v>2500</v>
      </c>
      <c r="G21" s="110">
        <f t="shared" si="0"/>
        <v>2500</v>
      </c>
      <c r="H21" s="109">
        <v>2700</v>
      </c>
      <c r="I21" s="108">
        <f t="shared" si="1"/>
        <v>2700</v>
      </c>
      <c r="J21" s="107">
        <v>2900</v>
      </c>
      <c r="K21" s="106">
        <f t="shared" si="2"/>
        <v>2900</v>
      </c>
      <c r="L21" s="105"/>
      <c r="M21" s="104"/>
      <c r="N21" s="103">
        <f t="shared" si="3"/>
        <v>2700</v>
      </c>
      <c r="O21" s="101">
        <f t="shared" si="4"/>
        <v>2700</v>
      </c>
      <c r="P21" s="103">
        <f t="shared" si="5"/>
        <v>163.29931618554522</v>
      </c>
      <c r="Q21" s="102">
        <f t="shared" si="6"/>
        <v>0.06</v>
      </c>
      <c r="R21" s="101">
        <f t="shared" si="7"/>
        <v>2500</v>
      </c>
      <c r="S21" s="100">
        <f t="shared" si="8"/>
        <v>2500</v>
      </c>
      <c r="T21" s="99">
        <f t="shared" si="9"/>
        <v>2500</v>
      </c>
    </row>
    <row r="22" spans="2:20" ht="30.75" thickBot="1" x14ac:dyDescent="0.3">
      <c r="B22" s="115">
        <v>6</v>
      </c>
      <c r="C22" s="114" t="s">
        <v>60</v>
      </c>
      <c r="D22" s="113" t="s">
        <v>56</v>
      </c>
      <c r="E22" s="112">
        <v>1</v>
      </c>
      <c r="F22" s="111">
        <v>15000</v>
      </c>
      <c r="G22" s="110">
        <f t="shared" si="0"/>
        <v>15000</v>
      </c>
      <c r="H22" s="109">
        <v>16500</v>
      </c>
      <c r="I22" s="108">
        <f t="shared" si="1"/>
        <v>16500</v>
      </c>
      <c r="J22" s="107">
        <v>16800</v>
      </c>
      <c r="K22" s="106">
        <f t="shared" si="2"/>
        <v>16800</v>
      </c>
      <c r="L22" s="105"/>
      <c r="M22" s="104"/>
      <c r="N22" s="103">
        <f t="shared" si="3"/>
        <v>16100</v>
      </c>
      <c r="O22" s="101">
        <f t="shared" si="4"/>
        <v>16100</v>
      </c>
      <c r="P22" s="103">
        <f t="shared" si="5"/>
        <v>787.40078740118111</v>
      </c>
      <c r="Q22" s="102">
        <f t="shared" si="6"/>
        <v>0.05</v>
      </c>
      <c r="R22" s="101">
        <f t="shared" si="7"/>
        <v>16100</v>
      </c>
      <c r="S22" s="100">
        <f t="shared" si="8"/>
        <v>16100</v>
      </c>
      <c r="T22" s="99">
        <f t="shared" si="9"/>
        <v>15000</v>
      </c>
    </row>
    <row r="23" spans="2:20" ht="60.75" thickBot="1" x14ac:dyDescent="0.3">
      <c r="B23" s="115">
        <v>7</v>
      </c>
      <c r="C23" s="114" t="s">
        <v>61</v>
      </c>
      <c r="D23" s="113" t="s">
        <v>56</v>
      </c>
      <c r="E23" s="112">
        <v>1</v>
      </c>
      <c r="F23" s="111">
        <v>8000</v>
      </c>
      <c r="G23" s="110">
        <f t="shared" si="0"/>
        <v>8000</v>
      </c>
      <c r="H23" s="109">
        <v>11000</v>
      </c>
      <c r="I23" s="108">
        <f t="shared" si="1"/>
        <v>11000</v>
      </c>
      <c r="J23" s="107">
        <v>10000</v>
      </c>
      <c r="K23" s="106">
        <f t="shared" si="2"/>
        <v>10000</v>
      </c>
      <c r="L23" s="105"/>
      <c r="M23" s="104"/>
      <c r="N23" s="103">
        <f t="shared" si="3"/>
        <v>9666.6666666666661</v>
      </c>
      <c r="O23" s="101">
        <f t="shared" si="4"/>
        <v>9666.6666666666661</v>
      </c>
      <c r="P23" s="103">
        <f t="shared" si="5"/>
        <v>1247.2191289246471</v>
      </c>
      <c r="Q23" s="102">
        <f t="shared" si="6"/>
        <v>0.13</v>
      </c>
      <c r="R23" s="101">
        <f t="shared" si="7"/>
        <v>8000</v>
      </c>
      <c r="S23" s="100">
        <f t="shared" si="8"/>
        <v>8000</v>
      </c>
      <c r="T23" s="99">
        <f t="shared" si="9"/>
        <v>8000</v>
      </c>
    </row>
    <row r="24" spans="2:20" ht="45.75" thickBot="1" x14ac:dyDescent="0.3">
      <c r="B24" s="115">
        <v>8</v>
      </c>
      <c r="C24" s="114" t="s">
        <v>62</v>
      </c>
      <c r="D24" s="113" t="s">
        <v>56</v>
      </c>
      <c r="E24" s="112">
        <v>1</v>
      </c>
      <c r="F24" s="111">
        <v>12000</v>
      </c>
      <c r="G24" s="110">
        <f t="shared" si="0"/>
        <v>12000</v>
      </c>
      <c r="H24" s="109">
        <v>15000</v>
      </c>
      <c r="I24" s="108">
        <f t="shared" si="1"/>
        <v>15000</v>
      </c>
      <c r="J24" s="107">
        <v>14000</v>
      </c>
      <c r="K24" s="106">
        <f t="shared" si="2"/>
        <v>14000</v>
      </c>
      <c r="L24" s="105"/>
      <c r="M24" s="104"/>
      <c r="N24" s="103">
        <f t="shared" si="3"/>
        <v>13666.666666666666</v>
      </c>
      <c r="O24" s="101">
        <f t="shared" si="4"/>
        <v>13666.666666666666</v>
      </c>
      <c r="P24" s="103">
        <f t="shared" si="5"/>
        <v>1247.2191289246473</v>
      </c>
      <c r="Q24" s="102">
        <f t="shared" si="6"/>
        <v>0.09</v>
      </c>
      <c r="R24" s="101">
        <f t="shared" si="7"/>
        <v>12000</v>
      </c>
      <c r="S24" s="100">
        <f t="shared" si="8"/>
        <v>12000</v>
      </c>
      <c r="T24" s="99">
        <f t="shared" si="9"/>
        <v>12000</v>
      </c>
    </row>
    <row r="25" spans="2:20" s="88" customFormat="1" ht="30.75" hidden="1" customHeight="1" thickBot="1" x14ac:dyDescent="0.3">
      <c r="B25" s="98"/>
      <c r="C25" s="97"/>
      <c r="D25" s="95"/>
      <c r="E25" s="96">
        <f>SUM(E17:E24)</f>
        <v>8</v>
      </c>
      <c r="F25" s="95"/>
      <c r="G25" s="92">
        <f>SUM(G17:G24)</f>
        <v>66900</v>
      </c>
      <c r="H25" s="90"/>
      <c r="I25" s="94">
        <f>SUM(I17:I24)</f>
        <v>76700</v>
      </c>
      <c r="J25" s="93"/>
      <c r="K25" s="92">
        <f>SUM(K17:K24)</f>
        <v>76050</v>
      </c>
      <c r="L25" s="91"/>
      <c r="M25" s="89" t="e">
        <f>SUM(#REF!)</f>
        <v>#REF!</v>
      </c>
      <c r="N25" s="89"/>
      <c r="O25" s="89">
        <f>SUM(O17:O24)</f>
        <v>73216.666666666672</v>
      </c>
      <c r="P25" s="90"/>
      <c r="Q25" s="90"/>
      <c r="R25" s="89"/>
      <c r="S25" s="89">
        <f>SUM(S17:S24)</f>
        <v>68350</v>
      </c>
      <c r="T25" s="89">
        <f>SUM(T17:T24)</f>
        <v>66900</v>
      </c>
    </row>
    <row r="26" spans="2:20" s="34" customFormat="1" ht="58.5" hidden="1" customHeight="1" x14ac:dyDescent="0.25">
      <c r="B26" s="77"/>
      <c r="C26" s="77"/>
      <c r="D26" s="77"/>
      <c r="E26" s="87"/>
      <c r="F26" s="77"/>
      <c r="G26" s="86"/>
      <c r="H26" s="85"/>
      <c r="I26" s="84" t="s">
        <v>85</v>
      </c>
      <c r="J26" s="83"/>
      <c r="K26" s="82" t="s">
        <v>84</v>
      </c>
      <c r="L26" s="81"/>
      <c r="M26" s="80"/>
      <c r="N26" s="80"/>
      <c r="O26" s="80"/>
      <c r="P26" s="81"/>
      <c r="Q26" s="81"/>
      <c r="R26" s="80"/>
      <c r="S26" s="79"/>
      <c r="T26" s="78"/>
    </row>
    <row r="27" spans="2:20" hidden="1" x14ac:dyDescent="0.25">
      <c r="B27" s="77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7"/>
      <c r="P27" s="76"/>
      <c r="Q27" s="76"/>
      <c r="R27" s="75"/>
      <c r="S27" s="74"/>
      <c r="T27" s="73"/>
    </row>
    <row r="28" spans="2:20" ht="15.75" hidden="1" x14ac:dyDescent="0.25">
      <c r="B28" s="72" t="s">
        <v>83</v>
      </c>
      <c r="C28" s="50"/>
      <c r="D28" s="50"/>
      <c r="E28" s="50"/>
      <c r="F28" s="70"/>
      <c r="G28" s="70"/>
      <c r="H28" s="70"/>
      <c r="I28" s="70"/>
      <c r="J28" s="70"/>
      <c r="K28" s="70"/>
      <c r="L28" s="70"/>
      <c r="M28" s="70"/>
      <c r="N28" s="70"/>
      <c r="O28" s="71"/>
      <c r="P28" s="70"/>
      <c r="Q28" s="70"/>
      <c r="R28" s="70"/>
      <c r="S28" s="70"/>
      <c r="T28" s="69"/>
    </row>
    <row r="29" spans="2:20" ht="15.75" hidden="1" x14ac:dyDescent="0.25">
      <c r="B29" s="51" t="s">
        <v>82</v>
      </c>
      <c r="C29" s="51"/>
      <c r="D29" s="51"/>
      <c r="E29" s="68"/>
      <c r="F29" s="68"/>
      <c r="G29" s="66"/>
      <c r="H29" s="66"/>
      <c r="I29" s="66"/>
      <c r="J29" s="66"/>
      <c r="K29" s="66"/>
      <c r="L29" s="66"/>
      <c r="M29" s="66"/>
      <c r="N29" s="66"/>
      <c r="O29" s="67"/>
      <c r="P29" s="66"/>
      <c r="Q29" s="66"/>
      <c r="R29" s="66"/>
      <c r="S29" s="66"/>
      <c r="T29" s="65"/>
    </row>
    <row r="30" spans="2:20" hidden="1" x14ac:dyDescent="0.25">
      <c r="B30" s="174" t="s">
        <v>81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6"/>
    </row>
    <row r="31" spans="2:20" hidden="1" x14ac:dyDescent="0.25">
      <c r="B31" s="177" t="s">
        <v>80</v>
      </c>
      <c r="C31" s="177"/>
      <c r="D31" s="177"/>
      <c r="E31" s="177"/>
      <c r="F31" s="177"/>
      <c r="G31" s="177"/>
      <c r="H31" s="177"/>
      <c r="I31" s="177"/>
      <c r="J31" s="177"/>
      <c r="K31" s="177"/>
      <c r="L31" s="64"/>
      <c r="M31" s="63"/>
      <c r="N31" s="62">
        <v>0.06</v>
      </c>
      <c r="O31" s="61"/>
      <c r="P31" s="56"/>
      <c r="Q31" s="56"/>
      <c r="R31" s="56"/>
      <c r="S31" s="56"/>
      <c r="T31" s="45"/>
    </row>
    <row r="32" spans="2:20" hidden="1" x14ac:dyDescent="0.25"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56"/>
      <c r="M32" s="56"/>
      <c r="N32" s="56"/>
      <c r="O32" s="59"/>
      <c r="P32" s="56"/>
      <c r="Q32" s="56"/>
      <c r="R32" s="56"/>
      <c r="S32" s="56"/>
      <c r="T32" s="45"/>
    </row>
    <row r="33" spans="1:28" hidden="1" x14ac:dyDescent="0.25">
      <c r="B33" s="183" t="s">
        <v>79</v>
      </c>
      <c r="C33" s="184"/>
      <c r="D33" s="184"/>
      <c r="E33" s="184"/>
      <c r="F33" s="184"/>
      <c r="G33" s="184"/>
      <c r="H33" s="184"/>
      <c r="I33" s="184"/>
      <c r="J33" s="184"/>
      <c r="K33" s="185"/>
      <c r="L33" s="58"/>
      <c r="M33" s="58"/>
      <c r="N33" s="46"/>
      <c r="O33" s="57"/>
      <c r="P33" s="46"/>
      <c r="Q33" s="46"/>
      <c r="R33" s="46"/>
      <c r="S33" s="56"/>
      <c r="T33" s="45"/>
    </row>
    <row r="34" spans="1:28" hidden="1" x14ac:dyDescent="0.25">
      <c r="B34" s="186" t="s">
        <v>78</v>
      </c>
      <c r="C34" s="186"/>
      <c r="D34" s="186"/>
      <c r="E34" s="186"/>
      <c r="F34" s="186"/>
      <c r="G34" s="186"/>
      <c r="H34" s="186"/>
      <c r="I34" s="186"/>
      <c r="J34" s="186"/>
      <c r="K34" s="186"/>
      <c r="L34" s="187">
        <f>T25</f>
        <v>66900</v>
      </c>
      <c r="M34" s="187"/>
      <c r="N34" s="187"/>
      <c r="O34" s="55"/>
      <c r="P34" s="54"/>
      <c r="Q34" s="54"/>
      <c r="R34" s="46"/>
      <c r="S34" s="46"/>
      <c r="T34" s="45"/>
    </row>
    <row r="35" spans="1:28" hidden="1" x14ac:dyDescent="0.25">
      <c r="B35" s="53" t="s">
        <v>77</v>
      </c>
      <c r="C35" s="53"/>
      <c r="D35" s="53"/>
      <c r="E35" s="53"/>
      <c r="F35" s="53"/>
      <c r="G35" s="53"/>
      <c r="H35" s="53"/>
      <c r="I35" s="53"/>
      <c r="J35" s="53"/>
      <c r="K35" s="53"/>
      <c r="L35" s="188"/>
      <c r="M35" s="189"/>
      <c r="N35" s="190"/>
      <c r="O35" s="52"/>
      <c r="P35" s="46"/>
      <c r="Q35" s="46"/>
      <c r="R35" s="46"/>
      <c r="S35" s="46"/>
      <c r="T35" s="45"/>
    </row>
    <row r="36" spans="1:28" hidden="1" x14ac:dyDescent="0.25">
      <c r="B36" s="53" t="s">
        <v>76</v>
      </c>
      <c r="C36" s="53"/>
      <c r="D36" s="53"/>
      <c r="E36" s="53"/>
      <c r="F36" s="53"/>
      <c r="G36" s="53"/>
      <c r="H36" s="53"/>
      <c r="I36" s="53"/>
      <c r="J36" s="53"/>
      <c r="K36" s="53"/>
      <c r="L36" s="188">
        <f>S25</f>
        <v>68350</v>
      </c>
      <c r="M36" s="189"/>
      <c r="N36" s="190"/>
      <c r="O36" s="52"/>
      <c r="P36" s="46"/>
      <c r="Q36" s="46"/>
      <c r="R36" s="46"/>
      <c r="S36" s="46"/>
      <c r="T36" s="45"/>
    </row>
    <row r="37" spans="1:28" hidden="1" x14ac:dyDescent="0.25">
      <c r="B37" s="53" t="s">
        <v>75</v>
      </c>
      <c r="C37" s="53"/>
      <c r="D37" s="53"/>
      <c r="E37" s="53"/>
      <c r="F37" s="53"/>
      <c r="G37" s="53"/>
      <c r="H37" s="53"/>
      <c r="I37" s="53"/>
      <c r="J37" s="53"/>
      <c r="K37" s="53"/>
      <c r="L37" s="188">
        <f>L34-L36</f>
        <v>-1450</v>
      </c>
      <c r="M37" s="189"/>
      <c r="N37" s="190"/>
      <c r="O37" s="52"/>
      <c r="P37" s="46"/>
      <c r="Q37" s="46"/>
      <c r="R37" s="46"/>
      <c r="S37" s="46"/>
      <c r="T37" s="45"/>
    </row>
    <row r="38" spans="1:28" hidden="1" x14ac:dyDescent="0.25">
      <c r="B38" s="51" t="s">
        <v>74</v>
      </c>
      <c r="C38" s="51"/>
      <c r="D38" s="51"/>
      <c r="E38" s="51"/>
      <c r="F38" s="51"/>
      <c r="G38" s="51"/>
      <c r="H38" s="51"/>
      <c r="I38" s="51"/>
      <c r="J38" s="51"/>
      <c r="K38" s="51"/>
      <c r="L38" s="192">
        <f>L37/L34</f>
        <v>-2.1674140508221227E-2</v>
      </c>
      <c r="M38" s="193"/>
      <c r="N38" s="194"/>
      <c r="O38" s="48"/>
      <c r="P38" s="47"/>
      <c r="Q38" s="46"/>
      <c r="R38" s="46"/>
      <c r="S38" s="46"/>
      <c r="T38" s="45"/>
    </row>
    <row r="39" spans="1:28" x14ac:dyDescent="0.25"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49"/>
      <c r="M39" s="49"/>
      <c r="N39" s="49"/>
      <c r="O39" s="48"/>
      <c r="P39" s="47"/>
      <c r="Q39" s="46"/>
      <c r="R39" s="46"/>
      <c r="S39" s="46"/>
      <c r="T39" s="45"/>
    </row>
    <row r="40" spans="1:28" s="42" customFormat="1" ht="15.75" x14ac:dyDescent="0.25">
      <c r="A40" s="43"/>
      <c r="B40" s="38" t="s">
        <v>73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44"/>
      <c r="P40" s="38"/>
      <c r="Q40" s="38"/>
      <c r="R40" s="38"/>
      <c r="S40" s="43"/>
      <c r="T40" s="43"/>
    </row>
    <row r="41" spans="1:28" s="42" customFormat="1" ht="0.75" customHeight="1" x14ac:dyDescent="0.25">
      <c r="A41" s="43"/>
      <c r="B41" s="38" t="s">
        <v>72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44"/>
      <c r="P41" s="38"/>
      <c r="Q41" s="38"/>
      <c r="R41" s="38"/>
      <c r="S41" s="43"/>
      <c r="T41" s="43"/>
    </row>
    <row r="42" spans="1:28" s="42" customFormat="1" ht="15.75" hidden="1" x14ac:dyDescent="0.25">
      <c r="A42" s="43"/>
      <c r="B42" s="38" t="s">
        <v>71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44"/>
      <c r="P42" s="38"/>
      <c r="Q42" s="38"/>
      <c r="R42" s="38"/>
      <c r="S42" s="43"/>
      <c r="T42" s="43"/>
    </row>
    <row r="43" spans="1:28" x14ac:dyDescent="0.25">
      <c r="B43" s="41"/>
      <c r="C43" s="41"/>
      <c r="D43" s="41"/>
      <c r="E43" s="41"/>
      <c r="F43" s="41"/>
      <c r="G43" s="41"/>
      <c r="H43" s="41"/>
      <c r="I43" s="41"/>
      <c r="J43" s="41"/>
      <c r="AB43" s="40"/>
    </row>
    <row r="44" spans="1:28" s="29" customFormat="1" ht="26.25" customHeight="1" x14ac:dyDescent="0.25">
      <c r="A44" s="21"/>
      <c r="B44" s="195" t="s">
        <v>70</v>
      </c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28"/>
    </row>
    <row r="45" spans="1:28" s="21" customFormat="1" ht="15.75" x14ac:dyDescent="0.25">
      <c r="B45" s="20"/>
      <c r="C45" s="20"/>
      <c r="D45" s="20"/>
      <c r="E45" s="191" t="s">
        <v>64</v>
      </c>
      <c r="F45" s="191"/>
      <c r="G45" s="191"/>
      <c r="H45" s="191"/>
      <c r="I45" s="191"/>
      <c r="J45" s="18" t="s">
        <v>67</v>
      </c>
      <c r="K45" s="18"/>
      <c r="L45" s="18"/>
      <c r="M45" s="18"/>
      <c r="N45" s="30"/>
      <c r="O45" s="20"/>
      <c r="P45" s="31"/>
      <c r="Q45" s="19"/>
      <c r="R45" s="32"/>
      <c r="S45" s="20"/>
      <c r="T45" s="20"/>
      <c r="U45" s="20"/>
      <c r="V45" s="20"/>
      <c r="W45" s="20"/>
      <c r="X45" s="20"/>
      <c r="Y45" s="20"/>
      <c r="Z45" s="20"/>
      <c r="AA45" s="20"/>
      <c r="AB45" s="33"/>
    </row>
    <row r="46" spans="1:28" s="29" customFormat="1" ht="26.25" hidden="1" customHeight="1" x14ac:dyDescent="0.25">
      <c r="A46" s="21"/>
      <c r="B46" s="195" t="s">
        <v>69</v>
      </c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36"/>
      <c r="Y46" s="36"/>
      <c r="Z46" s="36"/>
      <c r="AA46" s="37"/>
      <c r="AB46" s="38"/>
    </row>
    <row r="47" spans="1:28" s="21" customFormat="1" ht="15.75" hidden="1" x14ac:dyDescent="0.25">
      <c r="B47" s="20"/>
      <c r="C47" s="20"/>
      <c r="D47" s="20"/>
      <c r="E47" s="191" t="s">
        <v>64</v>
      </c>
      <c r="F47" s="191"/>
      <c r="G47" s="191"/>
      <c r="H47" s="191"/>
      <c r="I47" s="191"/>
      <c r="J47" s="18" t="s">
        <v>67</v>
      </c>
      <c r="K47" s="18"/>
      <c r="L47" s="18"/>
      <c r="M47" s="18"/>
      <c r="N47" s="30"/>
      <c r="O47" s="20"/>
      <c r="P47" s="31"/>
      <c r="Q47" s="19"/>
      <c r="R47" s="32"/>
      <c r="S47" s="20"/>
      <c r="T47" s="20"/>
      <c r="U47" s="20"/>
      <c r="V47" s="20"/>
      <c r="W47" s="20"/>
      <c r="X47" s="20"/>
      <c r="Y47" s="20"/>
      <c r="Z47" s="20"/>
      <c r="AA47" s="20"/>
      <c r="AB47" s="33"/>
    </row>
    <row r="48" spans="1:28" x14ac:dyDescent="0.25">
      <c r="AB48" s="35"/>
    </row>
    <row r="49" spans="1:28" s="29" customFormat="1" ht="26.25" customHeight="1" x14ac:dyDescent="0.25">
      <c r="A49" s="21"/>
      <c r="B49" s="195" t="s">
        <v>68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36"/>
      <c r="Y49" s="36"/>
      <c r="Z49" s="36"/>
      <c r="AA49" s="37"/>
      <c r="AB49" s="38"/>
    </row>
    <row r="50" spans="1:28" s="21" customFormat="1" ht="15.75" x14ac:dyDescent="0.25">
      <c r="B50" s="20"/>
      <c r="C50" s="20"/>
      <c r="D50" s="20"/>
      <c r="E50" s="191" t="s">
        <v>64</v>
      </c>
      <c r="F50" s="191"/>
      <c r="G50" s="191"/>
      <c r="H50" s="191"/>
      <c r="I50" s="191"/>
      <c r="J50" s="18" t="s">
        <v>67</v>
      </c>
      <c r="K50" s="18"/>
      <c r="L50" s="18"/>
      <c r="M50" s="18"/>
      <c r="N50" s="30"/>
      <c r="O50" s="20"/>
      <c r="P50" s="31"/>
      <c r="Q50" s="19"/>
      <c r="R50" s="32"/>
      <c r="S50" s="20"/>
      <c r="T50" s="20"/>
      <c r="U50" s="20"/>
      <c r="V50" s="20"/>
      <c r="W50" s="20"/>
      <c r="X50" s="20"/>
      <c r="Y50" s="20"/>
      <c r="Z50" s="20"/>
      <c r="AA50" s="20"/>
      <c r="AB50" s="33"/>
    </row>
  </sheetData>
  <autoFilter ref="B11:T26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6" showButton="0"/>
  </autoFilter>
  <mergeCells count="49">
    <mergeCell ref="L37:N37"/>
    <mergeCell ref="E50:I50"/>
    <mergeCell ref="L38:N38"/>
    <mergeCell ref="B44:AA44"/>
    <mergeCell ref="E45:I45"/>
    <mergeCell ref="B46:W46"/>
    <mergeCell ref="E47:I47"/>
    <mergeCell ref="B49:W49"/>
    <mergeCell ref="B33:K33"/>
    <mergeCell ref="B34:K34"/>
    <mergeCell ref="L34:N34"/>
    <mergeCell ref="L35:N35"/>
    <mergeCell ref="L36:N36"/>
    <mergeCell ref="R16:T16"/>
    <mergeCell ref="B30:T30"/>
    <mergeCell ref="B31:K31"/>
    <mergeCell ref="P11:P16"/>
    <mergeCell ref="Q11:Q16"/>
    <mergeCell ref="R11:S11"/>
    <mergeCell ref="T11:T15"/>
    <mergeCell ref="R12:R15"/>
    <mergeCell ref="S12:S15"/>
    <mergeCell ref="F13:G13"/>
    <mergeCell ref="H13:I13"/>
    <mergeCell ref="J13:K13"/>
    <mergeCell ref="L13:M13"/>
    <mergeCell ref="F14:F15"/>
    <mergeCell ref="G14:G15"/>
    <mergeCell ref="H14:H15"/>
    <mergeCell ref="I14:I15"/>
    <mergeCell ref="J14:J15"/>
    <mergeCell ref="K14:K15"/>
    <mergeCell ref="L14:L15"/>
    <mergeCell ref="M14:M15"/>
    <mergeCell ref="B11:B16"/>
    <mergeCell ref="C11:C16"/>
    <mergeCell ref="D11:D16"/>
    <mergeCell ref="E11:E16"/>
    <mergeCell ref="F11:O11"/>
    <mergeCell ref="F12:K12"/>
    <mergeCell ref="L12:M12"/>
    <mergeCell ref="N12:N15"/>
    <mergeCell ref="O12:O15"/>
    <mergeCell ref="F16:O16"/>
    <mergeCell ref="P1:T4"/>
    <mergeCell ref="F5:R5"/>
    <mergeCell ref="B6:T6"/>
    <mergeCell ref="B7:T7"/>
    <mergeCell ref="C8:T8"/>
  </mergeCells>
  <pageMargins left="0.70866141732283472" right="0.70866141732283472" top="0.74803149606299213" bottom="0.74803149606299213" header="0.31496062992125984" footer="0.31496062992125984"/>
  <pageSetup paperSize="9" scale="6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C18" sqref="C18:I18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225" t="s">
        <v>0</v>
      </c>
      <c r="G1" s="225"/>
      <c r="H1" s="225"/>
      <c r="I1" s="225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225" t="s">
        <v>1</v>
      </c>
      <c r="G2" s="225"/>
      <c r="H2" s="225"/>
      <c r="I2" s="225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225" t="s">
        <v>2</v>
      </c>
      <c r="G3" s="225"/>
      <c r="H3" s="225"/>
      <c r="I3" s="225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225" t="s">
        <v>3</v>
      </c>
      <c r="G4" s="225"/>
      <c r="H4" s="225"/>
      <c r="I4" s="225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225" t="s">
        <v>4</v>
      </c>
      <c r="G5" s="225"/>
      <c r="H5" s="225"/>
      <c r="I5" s="225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226" t="s">
        <v>5</v>
      </c>
      <c r="G6" s="226"/>
      <c r="H6" s="226"/>
      <c r="I6" s="226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226" t="s">
        <v>6</v>
      </c>
      <c r="G7" s="226"/>
      <c r="H7" s="226"/>
      <c r="I7" s="226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8"/>
      <c r="G8" s="8"/>
      <c r="H8" s="8"/>
      <c r="I8" s="8"/>
      <c r="J8" s="2"/>
      <c r="K8" s="2"/>
      <c r="L8" s="2"/>
      <c r="M8" s="2"/>
      <c r="N8" s="2"/>
    </row>
    <row r="9" spans="2:14" ht="18.75" x14ac:dyDescent="0.3">
      <c r="B9" s="227" t="s">
        <v>7</v>
      </c>
      <c r="C9" s="227"/>
      <c r="D9" s="227"/>
      <c r="E9" s="227"/>
      <c r="F9" s="227"/>
      <c r="G9" s="227"/>
      <c r="H9" s="227"/>
      <c r="I9" s="227"/>
      <c r="J9" s="2"/>
      <c r="K9" s="2"/>
      <c r="L9" s="2"/>
      <c r="M9" s="2"/>
      <c r="N9" s="2"/>
    </row>
    <row r="10" spans="2:14" ht="42" customHeight="1" x14ac:dyDescent="0.3">
      <c r="B10" s="228" t="s">
        <v>8</v>
      </c>
      <c r="C10" s="228"/>
      <c r="D10" s="228"/>
      <c r="E10" s="228"/>
      <c r="F10" s="228"/>
      <c r="G10" s="228"/>
      <c r="H10" s="228"/>
      <c r="I10" s="228"/>
      <c r="J10" s="2"/>
      <c r="K10" s="2"/>
      <c r="L10" s="2"/>
      <c r="M10" s="2"/>
      <c r="N10" s="2"/>
    </row>
    <row r="11" spans="2:14" ht="35.25" customHeight="1" x14ac:dyDescent="0.3">
      <c r="B11" s="222" t="s">
        <v>37</v>
      </c>
      <c r="C11" s="223"/>
      <c r="D11" s="223"/>
      <c r="E11" s="223"/>
      <c r="F11" s="223"/>
      <c r="G11" s="223"/>
      <c r="H11" s="223"/>
      <c r="I11" s="224"/>
      <c r="J11" s="2"/>
      <c r="K11" s="2"/>
      <c r="L11" s="2"/>
      <c r="M11" s="2"/>
      <c r="N11" s="2"/>
    </row>
    <row r="12" spans="2:14" ht="37.5" customHeight="1" x14ac:dyDescent="0.3">
      <c r="B12" s="222" t="s">
        <v>9</v>
      </c>
      <c r="C12" s="223"/>
      <c r="D12" s="223"/>
      <c r="E12" s="223"/>
      <c r="F12" s="223"/>
      <c r="G12" s="223"/>
      <c r="H12" s="223"/>
      <c r="I12" s="224"/>
      <c r="J12" s="2"/>
      <c r="K12" s="2"/>
      <c r="L12" s="2"/>
      <c r="M12" s="2"/>
      <c r="N12" s="2"/>
    </row>
    <row r="13" spans="2:14" ht="36.75" customHeight="1" x14ac:dyDescent="0.3">
      <c r="B13" s="222" t="s">
        <v>10</v>
      </c>
      <c r="C13" s="223"/>
      <c r="D13" s="223"/>
      <c r="E13" s="223"/>
      <c r="F13" s="223"/>
      <c r="G13" s="223"/>
      <c r="H13" s="223"/>
      <c r="I13" s="224"/>
      <c r="J13" s="2"/>
      <c r="K13" s="2"/>
      <c r="L13" s="2"/>
      <c r="M13" s="2"/>
      <c r="N13" s="2"/>
    </row>
    <row r="14" spans="2:14" ht="18.75" customHeight="1" x14ac:dyDescent="0.3">
      <c r="B14" s="208" t="s">
        <v>11</v>
      </c>
      <c r="C14" s="208"/>
      <c r="D14" s="208"/>
      <c r="E14" s="208"/>
      <c r="F14" s="208"/>
      <c r="G14" s="208"/>
      <c r="H14" s="208"/>
      <c r="I14" s="208"/>
      <c r="J14" s="2"/>
      <c r="K14" s="2"/>
      <c r="L14" s="2"/>
      <c r="M14" s="2"/>
      <c r="N14" s="2"/>
    </row>
    <row r="15" spans="2:14" s="1" customFormat="1" ht="43.5" customHeight="1" x14ac:dyDescent="0.3">
      <c r="B15" s="209" t="s">
        <v>40</v>
      </c>
      <c r="C15" s="210"/>
      <c r="D15" s="210"/>
      <c r="E15" s="210"/>
      <c r="F15" s="210"/>
      <c r="G15" s="210"/>
      <c r="H15" s="210"/>
      <c r="I15" s="211"/>
      <c r="J15" s="5"/>
      <c r="K15" s="5"/>
      <c r="L15" s="5"/>
      <c r="M15" s="5"/>
      <c r="N15" s="5"/>
    </row>
    <row r="16" spans="2:14" s="1" customFormat="1" ht="46.5" customHeight="1" x14ac:dyDescent="0.3">
      <c r="B16" s="209" t="s">
        <v>46</v>
      </c>
      <c r="C16" s="210"/>
      <c r="D16" s="210"/>
      <c r="E16" s="210"/>
      <c r="F16" s="210"/>
      <c r="G16" s="210"/>
      <c r="H16" s="210"/>
      <c r="I16" s="211"/>
      <c r="J16" s="5"/>
      <c r="K16" s="5"/>
      <c r="L16" s="5"/>
      <c r="M16" s="5"/>
      <c r="N16" s="5"/>
    </row>
    <row r="17" spans="2:14" s="1" customFormat="1" ht="19.5" customHeight="1" x14ac:dyDescent="0.3">
      <c r="B17" s="212" t="s">
        <v>12</v>
      </c>
      <c r="C17" s="213"/>
      <c r="D17" s="213"/>
      <c r="E17" s="213"/>
      <c r="F17" s="213"/>
      <c r="G17" s="213"/>
      <c r="H17" s="213"/>
      <c r="I17" s="214"/>
      <c r="J17" s="5"/>
      <c r="K17" s="5"/>
      <c r="L17" s="5"/>
      <c r="M17" s="5"/>
      <c r="N17" s="5"/>
    </row>
    <row r="18" spans="2:14" s="1" customFormat="1" ht="25.5" customHeight="1" x14ac:dyDescent="0.3">
      <c r="B18" s="6" t="s">
        <v>13</v>
      </c>
      <c r="C18" s="218" t="s">
        <v>38</v>
      </c>
      <c r="D18" s="218"/>
      <c r="E18" s="218"/>
      <c r="F18" s="218"/>
      <c r="G18" s="218"/>
      <c r="H18" s="218"/>
      <c r="I18" s="219"/>
      <c r="J18" s="5"/>
      <c r="K18" s="5"/>
      <c r="L18" s="5"/>
      <c r="M18" s="5"/>
      <c r="N18" s="5"/>
    </row>
    <row r="19" spans="2:14" s="1" customFormat="1" ht="25.5" customHeight="1" x14ac:dyDescent="0.3">
      <c r="B19" s="9" t="s">
        <v>14</v>
      </c>
      <c r="C19" s="218" t="s">
        <v>38</v>
      </c>
      <c r="D19" s="218"/>
      <c r="E19" s="218"/>
      <c r="F19" s="218"/>
      <c r="G19" s="218"/>
      <c r="H19" s="218"/>
      <c r="I19" s="219"/>
      <c r="J19" s="5"/>
      <c r="K19" s="5"/>
      <c r="L19" s="5"/>
      <c r="M19" s="5"/>
      <c r="N19" s="5"/>
    </row>
    <row r="20" spans="2:14" s="1" customFormat="1" ht="25.5" customHeight="1" x14ac:dyDescent="0.3">
      <c r="B20" s="9" t="s">
        <v>36</v>
      </c>
      <c r="C20" s="218" t="s">
        <v>39</v>
      </c>
      <c r="D20" s="218"/>
      <c r="E20" s="218"/>
      <c r="F20" s="218"/>
      <c r="G20" s="218"/>
      <c r="H20" s="218"/>
      <c r="I20" s="219"/>
      <c r="J20" s="5"/>
      <c r="K20" s="5"/>
      <c r="L20" s="5"/>
      <c r="M20" s="5"/>
      <c r="N20" s="5"/>
    </row>
    <row r="21" spans="2:14" s="1" customFormat="1" ht="39" customHeight="1" x14ac:dyDescent="0.3">
      <c r="B21" s="215" t="s">
        <v>44</v>
      </c>
      <c r="C21" s="216"/>
      <c r="D21" s="216"/>
      <c r="E21" s="216"/>
      <c r="F21" s="216"/>
      <c r="G21" s="216"/>
      <c r="H21" s="216"/>
      <c r="I21" s="217"/>
      <c r="J21" s="5"/>
      <c r="K21" s="5"/>
      <c r="L21" s="5"/>
      <c r="M21" s="5"/>
      <c r="N21" s="5"/>
    </row>
    <row r="22" spans="2:14" s="1" customFormat="1" ht="21" customHeight="1" x14ac:dyDescent="0.3">
      <c r="B22" s="215" t="s">
        <v>35</v>
      </c>
      <c r="C22" s="216"/>
      <c r="D22" s="216"/>
      <c r="E22" s="216"/>
      <c r="F22" s="216"/>
      <c r="G22" s="220" t="s">
        <v>41</v>
      </c>
      <c r="H22" s="220"/>
      <c r="I22" s="221"/>
      <c r="J22" s="5"/>
      <c r="K22" s="5"/>
      <c r="L22" s="5"/>
      <c r="M22" s="5"/>
      <c r="N22" s="5"/>
    </row>
    <row r="23" spans="2:14" s="1" customFormat="1" ht="21" customHeight="1" x14ac:dyDescent="0.3">
      <c r="B23" s="196" t="s">
        <v>43</v>
      </c>
      <c r="C23" s="197"/>
      <c r="D23" s="197"/>
      <c r="E23" s="197"/>
      <c r="F23" s="197"/>
      <c r="G23" s="197"/>
      <c r="H23" s="197"/>
      <c r="I23" s="198"/>
      <c r="J23" s="5"/>
      <c r="K23" s="5"/>
      <c r="L23" s="5"/>
      <c r="M23" s="5"/>
      <c r="N23" s="5"/>
    </row>
    <row r="24" spans="2:14" s="5" customFormat="1" ht="24.75" customHeight="1" x14ac:dyDescent="0.3">
      <c r="B24" s="205" t="s">
        <v>42</v>
      </c>
      <c r="C24" s="206"/>
      <c r="D24" s="206"/>
      <c r="E24" s="206"/>
      <c r="F24" s="206"/>
      <c r="G24" s="206"/>
      <c r="H24" s="206"/>
      <c r="I24" s="207"/>
    </row>
    <row r="25" spans="2:14" s="1" customFormat="1" ht="18.75" x14ac:dyDescent="0.3">
      <c r="B25" s="202" t="s">
        <v>45</v>
      </c>
      <c r="C25" s="203"/>
      <c r="D25" s="203"/>
      <c r="E25" s="203"/>
      <c r="F25" s="203"/>
      <c r="G25" s="203"/>
      <c r="H25" s="203"/>
      <c r="I25" s="204"/>
      <c r="J25" s="5"/>
      <c r="K25" s="5"/>
      <c r="L25" s="5"/>
      <c r="M25" s="5"/>
      <c r="N25" s="5"/>
    </row>
    <row r="26" spans="2:14" s="1" customFormat="1" ht="15" customHeight="1" x14ac:dyDescent="0.3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2:14" ht="18.75" hidden="1" x14ac:dyDescent="0.3">
      <c r="B27" s="2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hidden="1" x14ac:dyDescent="0.3">
      <c r="B28" s="2" t="s">
        <v>29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hidden="1" x14ac:dyDescent="0.3">
      <c r="B29" s="4" t="s">
        <v>28</v>
      </c>
      <c r="C29" s="4"/>
      <c r="D29" s="4"/>
      <c r="E29" s="4"/>
      <c r="F29" s="2"/>
      <c r="G29" s="199" t="s">
        <v>27</v>
      </c>
      <c r="H29" s="199"/>
      <c r="I29" s="199"/>
      <c r="J29" s="2"/>
      <c r="K29" s="2"/>
      <c r="L29" s="2"/>
      <c r="M29" s="2"/>
      <c r="N29" s="2"/>
    </row>
    <row r="30" spans="2:14" ht="10.5" hidden="1" customHeight="1" x14ac:dyDescent="0.3">
      <c r="B30" s="200" t="s">
        <v>15</v>
      </c>
      <c r="C30" s="200"/>
      <c r="D30" s="200"/>
      <c r="E30" s="200"/>
      <c r="F30" s="7"/>
      <c r="G30" s="200" t="s">
        <v>16</v>
      </c>
      <c r="H30" s="200"/>
      <c r="I30" s="200"/>
      <c r="J30" s="2"/>
      <c r="K30" s="2"/>
      <c r="L30" s="2"/>
      <c r="M30" s="2"/>
      <c r="N30" s="2"/>
    </row>
    <row r="31" spans="2:14" ht="10.5" customHeight="1" x14ac:dyDescent="0.3">
      <c r="B31" s="10"/>
      <c r="C31" s="10"/>
      <c r="D31" s="10"/>
      <c r="E31" s="10"/>
      <c r="F31" s="7"/>
      <c r="G31" s="10"/>
      <c r="H31" s="10"/>
      <c r="I31" s="10"/>
      <c r="J31" s="2"/>
      <c r="K31" s="2"/>
      <c r="L31" s="2"/>
      <c r="M31" s="2"/>
      <c r="N31" s="2"/>
    </row>
    <row r="32" spans="2:14" ht="10.5" customHeight="1" x14ac:dyDescent="0.3">
      <c r="B32" s="10"/>
      <c r="C32" s="10"/>
      <c r="D32" s="10"/>
      <c r="E32" s="10"/>
      <c r="F32" s="7"/>
      <c r="G32" s="10"/>
      <c r="H32" s="10"/>
      <c r="I32" s="10"/>
      <c r="J32" s="2"/>
      <c r="K32" s="2"/>
      <c r="L32" s="2"/>
      <c r="M32" s="2"/>
      <c r="N32" s="2"/>
    </row>
    <row r="33" spans="2:14" ht="10.5" customHeight="1" x14ac:dyDescent="0.3">
      <c r="B33" s="10"/>
      <c r="C33" s="10"/>
      <c r="D33" s="10"/>
      <c r="E33" s="10"/>
      <c r="F33" s="7"/>
      <c r="G33" s="10"/>
      <c r="H33" s="10"/>
      <c r="I33" s="10"/>
      <c r="J33" s="2"/>
      <c r="K33" s="2"/>
      <c r="L33" s="2"/>
      <c r="M33" s="2"/>
      <c r="N33" s="2"/>
    </row>
    <row r="34" spans="2:14" ht="18" hidden="1" customHeight="1" x14ac:dyDescent="0.3">
      <c r="B34" s="2" t="s">
        <v>34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">
      <c r="B35" s="2" t="s">
        <v>29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">
      <c r="B36" s="201" t="s">
        <v>33</v>
      </c>
      <c r="C36" s="201"/>
      <c r="D36" s="201"/>
      <c r="E36" s="201"/>
      <c r="F36" s="2"/>
      <c r="G36" s="2"/>
      <c r="H36" s="2"/>
      <c r="I36" s="2"/>
      <c r="J36" s="2"/>
      <c r="K36" s="2"/>
      <c r="L36" s="2"/>
      <c r="M36" s="2"/>
      <c r="N36" s="2"/>
    </row>
    <row r="37" spans="2:14" ht="21" hidden="1" customHeight="1" x14ac:dyDescent="0.3">
      <c r="B37" s="4" t="s">
        <v>32</v>
      </c>
      <c r="C37" s="4"/>
      <c r="D37" s="4"/>
      <c r="E37" s="4"/>
      <c r="F37" s="2"/>
      <c r="G37" s="199" t="s">
        <v>31</v>
      </c>
      <c r="H37" s="199"/>
      <c r="I37" s="199"/>
      <c r="J37" s="2"/>
      <c r="K37" s="2"/>
      <c r="L37" s="2"/>
      <c r="M37" s="2"/>
      <c r="N37" s="2"/>
    </row>
    <row r="38" spans="2:14" ht="10.5" hidden="1" customHeight="1" x14ac:dyDescent="0.3">
      <c r="B38" s="200" t="s">
        <v>15</v>
      </c>
      <c r="C38" s="200"/>
      <c r="D38" s="200"/>
      <c r="E38" s="200"/>
      <c r="F38" s="7"/>
      <c r="G38" s="200" t="s">
        <v>16</v>
      </c>
      <c r="H38" s="200"/>
      <c r="I38" s="200"/>
      <c r="J38" s="2"/>
      <c r="K38" s="2"/>
      <c r="L38" s="2"/>
      <c r="M38" s="2"/>
      <c r="N38" s="2"/>
    </row>
    <row r="39" spans="2:14" ht="10.5" hidden="1" customHeight="1" x14ac:dyDescent="0.3">
      <c r="B39" s="10"/>
      <c r="C39" s="10"/>
      <c r="D39" s="10"/>
      <c r="E39" s="10"/>
      <c r="F39" s="7"/>
      <c r="G39" s="10"/>
      <c r="H39" s="10"/>
      <c r="I39" s="10"/>
      <c r="J39" s="2"/>
      <c r="K39" s="2"/>
      <c r="L39" s="2"/>
      <c r="M39" s="2"/>
      <c r="N39" s="2"/>
    </row>
    <row r="40" spans="2:14" ht="18.75" hidden="1" x14ac:dyDescent="0.3">
      <c r="B40" s="2" t="s">
        <v>30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.75" hidden="1" x14ac:dyDescent="0.3">
      <c r="B41" s="2" t="s">
        <v>29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.75" hidden="1" x14ac:dyDescent="0.3">
      <c r="B42" s="4" t="s">
        <v>28</v>
      </c>
      <c r="C42" s="4"/>
      <c r="D42" s="4"/>
      <c r="E42" s="4"/>
      <c r="F42" s="2"/>
      <c r="G42" s="199" t="s">
        <v>27</v>
      </c>
      <c r="H42" s="199"/>
      <c r="I42" s="199"/>
      <c r="J42" s="2"/>
      <c r="K42" s="2"/>
      <c r="L42" s="2"/>
      <c r="M42" s="2"/>
      <c r="N42" s="2"/>
    </row>
    <row r="43" spans="2:14" ht="18.75" hidden="1" x14ac:dyDescent="0.3">
      <c r="B43" s="200" t="s">
        <v>15</v>
      </c>
      <c r="C43" s="200"/>
      <c r="D43" s="200"/>
      <c r="E43" s="200"/>
      <c r="F43" s="7"/>
      <c r="G43" s="200" t="s">
        <v>16</v>
      </c>
      <c r="H43" s="200"/>
      <c r="I43" s="200"/>
      <c r="J43" s="2"/>
      <c r="K43" s="2"/>
      <c r="L43" s="2"/>
      <c r="M43" s="2"/>
      <c r="N43" s="2"/>
    </row>
    <row r="44" spans="2:14" ht="18.75" x14ac:dyDescent="0.3">
      <c r="B44" s="2"/>
      <c r="C44" s="2" t="s">
        <v>17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2"/>
      <c r="C45" s="2" t="s">
        <v>18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.75" x14ac:dyDescent="0.3">
      <c r="B46" s="4"/>
      <c r="C46" s="2" t="s">
        <v>19</v>
      </c>
      <c r="D46" s="4"/>
      <c r="E46" s="4"/>
      <c r="F46" s="2"/>
      <c r="G46" s="199" t="s">
        <v>20</v>
      </c>
      <c r="H46" s="199"/>
      <c r="I46" s="199"/>
      <c r="J46" s="2"/>
      <c r="K46" s="2"/>
      <c r="L46" s="2"/>
      <c r="M46" s="2"/>
      <c r="N46" s="2"/>
    </row>
    <row r="47" spans="2:14" ht="18.75" x14ac:dyDescent="0.3">
      <c r="B47" s="200" t="s">
        <v>15</v>
      </c>
      <c r="C47" s="200"/>
      <c r="D47" s="200"/>
      <c r="E47" s="200"/>
      <c r="F47" s="7"/>
      <c r="G47" s="200" t="s">
        <v>16</v>
      </c>
      <c r="H47" s="200"/>
      <c r="I47" s="200"/>
      <c r="J47" s="2"/>
      <c r="K47" s="2"/>
      <c r="L47" s="2"/>
      <c r="M47" s="2"/>
      <c r="N47" s="2"/>
    </row>
    <row r="48" spans="2:14" ht="18.75" x14ac:dyDescent="0.3">
      <c r="B48" s="10"/>
      <c r="C48" s="10"/>
      <c r="D48" s="10"/>
      <c r="E48" s="10"/>
      <c r="F48" s="7"/>
      <c r="G48" s="10"/>
      <c r="H48" s="10"/>
      <c r="I48" s="10"/>
      <c r="J48" s="2"/>
      <c r="K48" s="2"/>
      <c r="L48" s="2"/>
      <c r="M48" s="2"/>
      <c r="N48" s="2"/>
    </row>
    <row r="49" spans="2:14" ht="18.75" x14ac:dyDescent="0.3">
      <c r="B49" s="10"/>
      <c r="C49" s="10"/>
      <c r="D49" s="10"/>
      <c r="E49" s="10"/>
      <c r="F49" s="7"/>
      <c r="G49" s="10"/>
      <c r="H49" s="10"/>
      <c r="I49" s="10"/>
      <c r="J49" s="2"/>
      <c r="K49" s="2"/>
      <c r="L49" s="2"/>
      <c r="M49" s="2"/>
      <c r="N49" s="2"/>
    </row>
    <row r="50" spans="2:14" ht="18.75" hidden="1" x14ac:dyDescent="0.3">
      <c r="B50" s="2" t="s">
        <v>26</v>
      </c>
      <c r="C50" s="2" t="s">
        <v>21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.75" hidden="1" x14ac:dyDescent="0.3">
      <c r="B51" s="2"/>
      <c r="C51" s="2" t="s">
        <v>18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8.75" hidden="1" x14ac:dyDescent="0.3">
      <c r="B52" s="4"/>
      <c r="C52" s="2" t="s">
        <v>25</v>
      </c>
      <c r="D52" s="4"/>
      <c r="E52" s="4"/>
      <c r="F52" s="2"/>
      <c r="G52" s="199" t="s">
        <v>24</v>
      </c>
      <c r="H52" s="199"/>
      <c r="I52" s="199"/>
      <c r="J52" s="2"/>
      <c r="K52" s="2"/>
      <c r="L52" s="2"/>
      <c r="M52" s="2"/>
      <c r="N52" s="2"/>
    </row>
    <row r="53" spans="2:14" ht="18.75" hidden="1" x14ac:dyDescent="0.3">
      <c r="B53" s="200" t="s">
        <v>15</v>
      </c>
      <c r="C53" s="200"/>
      <c r="D53" s="200"/>
      <c r="E53" s="200"/>
      <c r="F53" s="7"/>
      <c r="G53" s="200" t="s">
        <v>16</v>
      </c>
      <c r="H53" s="200"/>
      <c r="I53" s="200"/>
      <c r="J53" s="2"/>
      <c r="K53" s="2"/>
      <c r="L53" s="2"/>
      <c r="M53" s="2"/>
      <c r="N53" s="2"/>
    </row>
    <row r="54" spans="2:14" ht="18.75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2"/>
      <c r="C55" s="2" t="s">
        <v>21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.75" x14ac:dyDescent="0.3">
      <c r="B56" s="2"/>
      <c r="C56" s="2" t="s">
        <v>18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8.75" x14ac:dyDescent="0.3">
      <c r="B57" s="4"/>
      <c r="C57" s="2" t="s">
        <v>22</v>
      </c>
      <c r="D57" s="4"/>
      <c r="E57" s="4"/>
      <c r="F57" s="2"/>
      <c r="G57" s="199" t="s">
        <v>23</v>
      </c>
      <c r="H57" s="199"/>
      <c r="I57" s="199"/>
      <c r="J57" s="2"/>
      <c r="K57" s="2"/>
      <c r="L57" s="2"/>
      <c r="M57" s="2"/>
      <c r="N57" s="2"/>
    </row>
    <row r="58" spans="2:14" ht="18.75" x14ac:dyDescent="0.3">
      <c r="B58" s="200" t="s">
        <v>15</v>
      </c>
      <c r="C58" s="200"/>
      <c r="D58" s="200"/>
      <c r="E58" s="200"/>
      <c r="F58" s="7"/>
      <c r="G58" s="200" t="s">
        <v>16</v>
      </c>
      <c r="H58" s="200"/>
      <c r="I58" s="200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8.75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ht="18.75" x14ac:dyDescent="0.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2:14" ht="15" x14ac:dyDescent="0.25"/>
  </sheetData>
  <mergeCells count="44">
    <mergeCell ref="B13:I13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4:I14"/>
    <mergeCell ref="B15:I15"/>
    <mergeCell ref="B17:I17"/>
    <mergeCell ref="B21:I21"/>
    <mergeCell ref="B22:F22"/>
    <mergeCell ref="C20:I20"/>
    <mergeCell ref="C19:I19"/>
    <mergeCell ref="C18:I18"/>
    <mergeCell ref="G22:I22"/>
    <mergeCell ref="B16:I16"/>
    <mergeCell ref="B58:E58"/>
    <mergeCell ref="G58:I58"/>
    <mergeCell ref="G42:I42"/>
    <mergeCell ref="B43:E43"/>
    <mergeCell ref="G43:I43"/>
    <mergeCell ref="G46:I46"/>
    <mergeCell ref="B47:E47"/>
    <mergeCell ref="G47:I47"/>
    <mergeCell ref="B23:I23"/>
    <mergeCell ref="G52:I52"/>
    <mergeCell ref="B53:E53"/>
    <mergeCell ref="G53:I53"/>
    <mergeCell ref="G57:I57"/>
    <mergeCell ref="B30:E30"/>
    <mergeCell ref="G30:I30"/>
    <mergeCell ref="B36:E36"/>
    <mergeCell ref="G37:I37"/>
    <mergeCell ref="B38:E38"/>
    <mergeCell ref="G38:I38"/>
    <mergeCell ref="G29:I29"/>
    <mergeCell ref="B25:I25"/>
    <mergeCell ref="B24:I2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Z25"/>
  <sheetViews>
    <sheetView tabSelected="1" topLeftCell="B4" zoomScaleNormal="100" workbookViewId="0">
      <selection activeCell="J13" sqref="J13"/>
    </sheetView>
  </sheetViews>
  <sheetFormatPr defaultRowHeight="33.75" customHeight="1" x14ac:dyDescent="0.25"/>
  <cols>
    <col min="3" max="3" width="4.140625" customWidth="1"/>
    <col min="4" max="4" width="55.85546875" customWidth="1"/>
    <col min="5" max="5" width="8.7109375" customWidth="1"/>
    <col min="6" max="7" width="21.28515625" customWidth="1"/>
    <col min="8" max="8" width="15.42578125" style="39" hidden="1" customWidth="1"/>
    <col min="9" max="9" width="15.140625" bestFit="1" customWidth="1"/>
    <col min="12" max="12" width="15.28515625" customWidth="1"/>
  </cols>
  <sheetData>
    <row r="2" spans="2:12" ht="18.75" x14ac:dyDescent="0.3">
      <c r="B2" s="11"/>
      <c r="C2" s="229" t="s">
        <v>47</v>
      </c>
      <c r="D2" s="229"/>
      <c r="E2" s="229"/>
      <c r="F2" s="229"/>
      <c r="G2" s="11"/>
      <c r="H2" s="22"/>
      <c r="I2" s="11"/>
    </row>
    <row r="3" spans="2:12" ht="18.75" x14ac:dyDescent="0.3">
      <c r="B3" s="11"/>
      <c r="C3" s="230" t="s">
        <v>48</v>
      </c>
      <c r="D3" s="230"/>
      <c r="E3" s="230"/>
      <c r="F3" s="230"/>
      <c r="G3" s="11"/>
      <c r="H3" s="22"/>
      <c r="I3" s="11"/>
    </row>
    <row r="6" spans="2:12" ht="19.5" thickBot="1" x14ac:dyDescent="0.35">
      <c r="B6" s="11"/>
      <c r="C6" s="11"/>
      <c r="D6" s="11"/>
      <c r="E6" s="11"/>
      <c r="F6" s="12"/>
      <c r="G6" s="11"/>
      <c r="H6" s="22"/>
      <c r="I6" s="11"/>
    </row>
    <row r="7" spans="2:12" ht="18.75" x14ac:dyDescent="0.3">
      <c r="B7" s="11"/>
      <c r="C7" s="231" t="s">
        <v>49</v>
      </c>
      <c r="D7" s="234" t="s">
        <v>50</v>
      </c>
      <c r="E7" s="236" t="s">
        <v>51</v>
      </c>
      <c r="F7" s="239" t="s">
        <v>52</v>
      </c>
      <c r="G7" s="11"/>
      <c r="H7" s="22"/>
      <c r="I7" s="11"/>
    </row>
    <row r="8" spans="2:12" ht="18.75" x14ac:dyDescent="0.3">
      <c r="B8" s="11"/>
      <c r="C8" s="232"/>
      <c r="D8" s="235"/>
      <c r="E8" s="237"/>
      <c r="F8" s="240"/>
      <c r="G8" s="11"/>
      <c r="H8" s="22"/>
      <c r="I8" s="11"/>
    </row>
    <row r="9" spans="2:12" ht="65.25" customHeight="1" x14ac:dyDescent="0.3">
      <c r="B9" s="11"/>
      <c r="C9" s="233"/>
      <c r="D9" s="235"/>
      <c r="E9" s="238"/>
      <c r="F9" s="241"/>
      <c r="G9" s="11"/>
      <c r="H9" s="22"/>
      <c r="I9" s="11"/>
    </row>
    <row r="10" spans="2:12" ht="31.5" x14ac:dyDescent="0.3">
      <c r="B10" s="11"/>
      <c r="C10" s="13">
        <v>1</v>
      </c>
      <c r="D10" s="14" t="s">
        <v>53</v>
      </c>
      <c r="E10" s="15" t="s">
        <v>54</v>
      </c>
      <c r="F10" s="16">
        <v>2000</v>
      </c>
      <c r="G10" s="23"/>
      <c r="H10" s="24" t="e">
        <f>#REF!*F10</f>
        <v>#REF!</v>
      </c>
      <c r="I10" s="25"/>
      <c r="L10" s="26"/>
    </row>
    <row r="11" spans="2:12" ht="31.5" x14ac:dyDescent="0.3">
      <c r="B11" s="11"/>
      <c r="C11" s="13">
        <v>2</v>
      </c>
      <c r="D11" s="14" t="s">
        <v>55</v>
      </c>
      <c r="E11" s="15" t="s">
        <v>56</v>
      </c>
      <c r="F11" s="16">
        <v>12000</v>
      </c>
      <c r="G11" s="23"/>
      <c r="H11" s="24" t="e">
        <f>#REF!*F11</f>
        <v>#REF!</v>
      </c>
      <c r="I11" s="25"/>
      <c r="L11" s="26"/>
    </row>
    <row r="12" spans="2:12" ht="31.5" x14ac:dyDescent="0.3">
      <c r="B12" s="11"/>
      <c r="C12" s="13">
        <v>3</v>
      </c>
      <c r="D12" s="14" t="s">
        <v>57</v>
      </c>
      <c r="E12" s="15" t="s">
        <v>54</v>
      </c>
      <c r="F12" s="16">
        <v>2266.67</v>
      </c>
      <c r="G12" s="23"/>
      <c r="H12" s="24" t="e">
        <f>#REF!*F12</f>
        <v>#REF!</v>
      </c>
      <c r="I12" s="25"/>
      <c r="L12" s="26"/>
    </row>
    <row r="13" spans="2:12" ht="31.5" x14ac:dyDescent="0.3">
      <c r="B13" s="11"/>
      <c r="C13" s="13">
        <v>4</v>
      </c>
      <c r="D13" s="14" t="s">
        <v>58</v>
      </c>
      <c r="E13" s="15" t="s">
        <v>56</v>
      </c>
      <c r="F13" s="16">
        <v>13483.33</v>
      </c>
      <c r="G13" s="23"/>
      <c r="H13" s="24" t="e">
        <f>#REF!*F13</f>
        <v>#REF!</v>
      </c>
      <c r="I13" s="25"/>
      <c r="L13" s="26"/>
    </row>
    <row r="14" spans="2:12" ht="31.5" x14ac:dyDescent="0.3">
      <c r="B14" s="11"/>
      <c r="C14" s="13">
        <v>5</v>
      </c>
      <c r="D14" s="14" t="s">
        <v>59</v>
      </c>
      <c r="E14" s="15" t="s">
        <v>54</v>
      </c>
      <c r="F14" s="16">
        <v>2500</v>
      </c>
      <c r="G14" s="23"/>
      <c r="H14" s="24" t="e">
        <f>#REF!*F14</f>
        <v>#REF!</v>
      </c>
      <c r="I14" s="25"/>
      <c r="L14" s="26"/>
    </row>
    <row r="15" spans="2:12" ht="31.5" x14ac:dyDescent="0.3">
      <c r="B15" s="11"/>
      <c r="C15" s="13">
        <v>6</v>
      </c>
      <c r="D15" s="14" t="s">
        <v>60</v>
      </c>
      <c r="E15" s="15" t="s">
        <v>56</v>
      </c>
      <c r="F15" s="16">
        <v>16100</v>
      </c>
      <c r="G15" s="23"/>
      <c r="H15" s="24" t="e">
        <f>#REF!*F15</f>
        <v>#REF!</v>
      </c>
      <c r="I15" s="25"/>
      <c r="L15" s="26"/>
    </row>
    <row r="16" spans="2:12" ht="31.5" x14ac:dyDescent="0.3">
      <c r="B16" s="11"/>
      <c r="C16" s="13">
        <v>7</v>
      </c>
      <c r="D16" s="14" t="s">
        <v>61</v>
      </c>
      <c r="E16" s="15" t="s">
        <v>56</v>
      </c>
      <c r="F16" s="16">
        <v>8000</v>
      </c>
      <c r="G16" s="23"/>
      <c r="H16" s="24" t="e">
        <f>#REF!*F16</f>
        <v>#REF!</v>
      </c>
      <c r="I16" s="25"/>
      <c r="L16" s="26"/>
    </row>
    <row r="17" spans="1:26" ht="31.5" x14ac:dyDescent="0.3">
      <c r="B17" s="11"/>
      <c r="C17" s="13">
        <v>8</v>
      </c>
      <c r="D17" s="14" t="s">
        <v>62</v>
      </c>
      <c r="E17" s="15" t="s">
        <v>56</v>
      </c>
      <c r="F17" s="16">
        <v>12000</v>
      </c>
      <c r="G17" s="23"/>
      <c r="H17" s="24" t="e">
        <f>#REF!*F17</f>
        <v>#REF!</v>
      </c>
      <c r="I17" s="25"/>
      <c r="L17" s="26"/>
    </row>
    <row r="18" spans="1:26" ht="33.75" hidden="1" customHeight="1" x14ac:dyDescent="0.25">
      <c r="H18" s="27" t="e">
        <f>SUM(H16:H17)</f>
        <v>#REF!</v>
      </c>
      <c r="L18" s="26"/>
    </row>
    <row r="19" spans="1:26" s="29" customFormat="1" ht="26.25" hidden="1" customHeight="1" x14ac:dyDescent="0.25">
      <c r="A19" s="21"/>
      <c r="B19" s="17" t="s">
        <v>63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8"/>
    </row>
    <row r="20" spans="1:26" s="21" customFormat="1" ht="15.75" hidden="1" x14ac:dyDescent="0.25">
      <c r="B20" s="18" t="s">
        <v>64</v>
      </c>
      <c r="C20" s="18"/>
      <c r="D20" s="18" t="s">
        <v>65</v>
      </c>
      <c r="E20" s="19"/>
      <c r="F20" s="18"/>
      <c r="G20" s="18"/>
      <c r="K20" s="18"/>
      <c r="L20" s="30"/>
      <c r="M20" s="20"/>
      <c r="N20" s="31"/>
      <c r="O20" s="19"/>
      <c r="P20" s="32"/>
      <c r="Q20" s="20"/>
      <c r="R20" s="20"/>
      <c r="S20" s="20"/>
      <c r="T20" s="20"/>
      <c r="U20" s="20"/>
      <c r="V20" s="20"/>
      <c r="W20" s="20"/>
      <c r="X20" s="20"/>
      <c r="Y20" s="20"/>
      <c r="Z20" s="33"/>
    </row>
    <row r="21" spans="1:26" s="21" customFormat="1" ht="15.75" hidden="1" x14ac:dyDescent="0.25">
      <c r="B21" s="20"/>
      <c r="C21" s="20"/>
      <c r="D21" s="20"/>
      <c r="E21" s="19"/>
      <c r="F21" s="19"/>
      <c r="G21" s="19"/>
      <c r="H21" s="18"/>
      <c r="I21" s="18"/>
      <c r="J21" s="18"/>
      <c r="K21" s="18"/>
      <c r="L21" s="30"/>
      <c r="M21" s="20"/>
      <c r="N21" s="31"/>
      <c r="O21" s="19"/>
      <c r="P21" s="32"/>
      <c r="Q21" s="20"/>
      <c r="R21" s="20"/>
      <c r="S21" s="20"/>
      <c r="T21" s="20"/>
      <c r="U21" s="20"/>
      <c r="V21" s="20"/>
      <c r="W21" s="20"/>
      <c r="X21" s="20"/>
      <c r="Y21" s="20"/>
      <c r="Z21" s="33"/>
    </row>
    <row r="22" spans="1:26" ht="15" hidden="1" x14ac:dyDescent="0.25">
      <c r="H22"/>
      <c r="M22" s="34"/>
      <c r="Z22" s="35"/>
    </row>
    <row r="23" spans="1:26" s="29" customFormat="1" ht="26.25" hidden="1" customHeight="1" x14ac:dyDescent="0.25">
      <c r="A23" s="21"/>
      <c r="B23" s="17" t="s">
        <v>66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36"/>
      <c r="W23" s="36"/>
      <c r="X23" s="36"/>
      <c r="Y23" s="37"/>
      <c r="Z23" s="38"/>
    </row>
    <row r="24" spans="1:26" s="21" customFormat="1" ht="15.75" hidden="1" x14ac:dyDescent="0.25">
      <c r="B24" s="18" t="s">
        <v>64</v>
      </c>
      <c r="C24" s="18"/>
      <c r="D24" s="18" t="s">
        <v>65</v>
      </c>
      <c r="H24" s="18"/>
      <c r="I24" s="18"/>
      <c r="J24" s="18"/>
      <c r="K24" s="30"/>
      <c r="L24" s="20"/>
      <c r="M24" s="31"/>
      <c r="N24" s="19"/>
      <c r="O24" s="32"/>
      <c r="P24" s="20"/>
      <c r="Q24" s="20"/>
      <c r="R24" s="20"/>
      <c r="S24" s="20"/>
      <c r="T24" s="20"/>
      <c r="U24" s="20"/>
      <c r="V24" s="20"/>
      <c r="W24" s="20"/>
      <c r="X24" s="20"/>
      <c r="Y24" s="33"/>
    </row>
    <row r="25" spans="1:26" ht="15" x14ac:dyDescent="0.25">
      <c r="H25"/>
      <c r="M25" s="34"/>
    </row>
  </sheetData>
  <mergeCells count="6">
    <mergeCell ref="C2:F2"/>
    <mergeCell ref="C3:F3"/>
    <mergeCell ref="C7:C9"/>
    <mergeCell ref="D7:D9"/>
    <mergeCell ref="E7:E9"/>
    <mergeCell ref="F7:F9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НМЦ 908</vt:lpstr>
      <vt:lpstr>Обоснование в excel </vt:lpstr>
      <vt:lpstr>Приложение_1</vt:lpstr>
      <vt:lpstr>Приложение_1!Область_печати</vt:lpstr>
      <vt:lpstr>'Расчет НМЦ 908'!Область_печати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2024-06-25T10:52:50Z</dcterms:modified>
</cp:coreProperties>
</file>